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19440" windowHeight="6795"/>
  </bookViews>
  <sheets>
    <sheet name="Averages" sheetId="2" r:id="rId1"/>
    <sheet name="Hartley W" sheetId="1" r:id="rId2"/>
    <sheet name="Harefield" sheetId="3" r:id="rId3"/>
    <sheet name="Broadhalfpenny" sheetId="4" r:id="rId4"/>
    <sheet name="Wimbledon" sheetId="5" r:id="rId5"/>
    <sheet name="HAC" sheetId="6" r:id="rId6"/>
    <sheet name="Hampshire Hogs" sheetId="7" r:id="rId7"/>
    <sheet name="Ibiza" sheetId="22" r:id="rId8"/>
    <sheet name="Wiltshire Q" sheetId="8" r:id="rId9"/>
    <sheet name="4 Elms" sheetId="10" r:id="rId10"/>
    <sheet name="Ripley" sheetId="12" r:id="rId11"/>
    <sheet name="Hagley" sheetId="11" r:id="rId12"/>
    <sheet name="Sheet3" sheetId="9" r:id="rId13"/>
    <sheet name="Hurlingham" sheetId="13" r:id="rId14"/>
    <sheet name="Goodwood" sheetId="14" r:id="rId15"/>
    <sheet name="Royal Household" sheetId="15" r:id="rId16"/>
    <sheet name="Oxford Downs" sheetId="16" r:id="rId17"/>
    <sheet name="Idlers" sheetId="17" r:id="rId18"/>
    <sheet name="Grannies" sheetId="18" r:id="rId19"/>
    <sheet name="Richmond" sheetId="19" r:id="rId20"/>
    <sheet name="Nth v Sth" sheetId="20" r:id="rId21"/>
    <sheet name="Swinbrook" sheetId="21" r:id="rId22"/>
  </sheets>
  <definedNames>
    <definedName name="_xlnm.Print_Area" localSheetId="1">'Hartley W'!$B$1:$H$58</definedName>
  </definedNames>
  <calcPr calcId="14562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4" i="2" l="1"/>
  <c r="G114" i="2"/>
  <c r="O8" i="2"/>
  <c r="M8" i="2"/>
  <c r="O47" i="2"/>
  <c r="M47" i="2"/>
  <c r="O48" i="2"/>
  <c r="M48" i="2"/>
  <c r="P63" i="2"/>
  <c r="O63" i="2"/>
  <c r="M63" i="2"/>
  <c r="O17" i="2"/>
  <c r="N17" i="2"/>
  <c r="M17" i="2"/>
  <c r="P19" i="2"/>
  <c r="O19" i="2"/>
  <c r="M19" i="2"/>
  <c r="P51" i="2"/>
  <c r="O51" i="2"/>
  <c r="M51" i="2"/>
  <c r="H8" i="2"/>
  <c r="H51" i="2"/>
  <c r="H19" i="2"/>
  <c r="H47" i="2"/>
  <c r="H17" i="2"/>
  <c r="H63" i="2"/>
  <c r="H48" i="2"/>
  <c r="H25" i="2"/>
  <c r="H16" i="2"/>
  <c r="I78" i="2"/>
  <c r="I64" i="2"/>
  <c r="O23" i="2"/>
  <c r="M23" i="2"/>
  <c r="E27" i="21"/>
  <c r="E15" i="21" l="1"/>
  <c r="P86" i="2"/>
  <c r="O86" i="2"/>
  <c r="O45" i="2"/>
  <c r="M45" i="2"/>
  <c r="P54" i="2"/>
  <c r="O54" i="2"/>
  <c r="N54" i="2"/>
  <c r="M54" i="2"/>
  <c r="P24" i="2"/>
  <c r="O24" i="2"/>
  <c r="M24" i="2"/>
  <c r="P22" i="2"/>
  <c r="O22" i="2"/>
  <c r="M22" i="2"/>
  <c r="O92" i="2"/>
  <c r="P23" i="2" l="1"/>
  <c r="H13" i="2"/>
  <c r="H6" i="2"/>
  <c r="H5" i="2"/>
  <c r="O44" i="2" l="1"/>
  <c r="M44" i="2"/>
  <c r="P18" i="2"/>
  <c r="O18" i="2"/>
  <c r="M18" i="2"/>
  <c r="O38" i="2"/>
  <c r="M38" i="2"/>
  <c r="P11" i="2"/>
  <c r="O11" i="2"/>
  <c r="M11" i="2"/>
  <c r="O21" i="2"/>
  <c r="M21" i="2"/>
  <c r="P15" i="2"/>
  <c r="O15" i="2"/>
  <c r="M15" i="2"/>
  <c r="P12" i="2"/>
  <c r="M12" i="2"/>
  <c r="P17" i="2"/>
  <c r="P43" i="2"/>
  <c r="O43" i="2"/>
  <c r="M43" i="2"/>
  <c r="O84" i="2"/>
  <c r="M84" i="2"/>
  <c r="H43" i="2"/>
  <c r="I43" i="2" s="1"/>
  <c r="H24" i="2"/>
  <c r="H31" i="2"/>
  <c r="H50" i="2"/>
  <c r="I50" i="2" s="1"/>
  <c r="H14" i="2"/>
  <c r="H46" i="2"/>
  <c r="H44" i="2"/>
  <c r="H54" i="2"/>
  <c r="H18" i="2"/>
  <c r="H22" i="2"/>
  <c r="H66" i="2"/>
  <c r="H11" i="2"/>
  <c r="H12" i="2"/>
  <c r="H7" i="2"/>
  <c r="G42" i="20"/>
  <c r="G16" i="20"/>
  <c r="Q43" i="2" l="1"/>
  <c r="Q15" i="2"/>
  <c r="Q54" i="2"/>
  <c r="C114" i="2"/>
  <c r="O39" i="2" l="1"/>
  <c r="M39" i="2"/>
  <c r="O68" i="2"/>
  <c r="M68" i="2"/>
  <c r="H68" i="2"/>
  <c r="H38" i="2"/>
  <c r="I47" i="2"/>
  <c r="H33" i="2"/>
  <c r="I33" i="2" s="1"/>
  <c r="O31" i="2"/>
  <c r="M31" i="2"/>
  <c r="O69" i="2"/>
  <c r="M69" i="2"/>
  <c r="H69" i="2"/>
  <c r="P77" i="2"/>
  <c r="O77" i="2"/>
  <c r="N77" i="2"/>
  <c r="M77" i="2"/>
  <c r="N12" i="2"/>
  <c r="O75" i="2"/>
  <c r="M75" i="2"/>
  <c r="N51" i="2"/>
  <c r="P21" i="2"/>
  <c r="N21" i="2"/>
  <c r="I51" i="2"/>
  <c r="H75" i="2"/>
  <c r="H77" i="2"/>
  <c r="I77" i="2" s="1"/>
  <c r="H21" i="2"/>
  <c r="I11" i="2"/>
  <c r="O9" i="2"/>
  <c r="M9" i="2"/>
  <c r="P8" i="2"/>
  <c r="N8" i="2"/>
  <c r="H39" i="2"/>
  <c r="I39" i="2" s="1"/>
  <c r="H59" i="2"/>
  <c r="H9" i="2"/>
  <c r="H37" i="2"/>
  <c r="H52" i="2"/>
  <c r="P14" i="2"/>
  <c r="O14" i="2"/>
  <c r="N14" i="2"/>
  <c r="M14" i="2"/>
  <c r="H60" i="2"/>
  <c r="I60" i="2" s="1"/>
  <c r="H27" i="2"/>
  <c r="P44" i="2"/>
  <c r="N44" i="2"/>
  <c r="P45" i="2"/>
  <c r="N45" i="2"/>
  <c r="N38" i="2"/>
  <c r="N19" i="2"/>
  <c r="H45" i="2"/>
  <c r="H53" i="2"/>
  <c r="H34" i="2"/>
  <c r="H29" i="2"/>
  <c r="P49" i="2"/>
  <c r="O49" i="2"/>
  <c r="N49" i="2"/>
  <c r="M49" i="2"/>
  <c r="P42" i="2"/>
  <c r="O42" i="2"/>
  <c r="N42" i="2"/>
  <c r="M42" i="2"/>
  <c r="P74" i="2"/>
  <c r="O74" i="2"/>
  <c r="N74" i="2"/>
  <c r="M74" i="2"/>
  <c r="P32" i="2"/>
  <c r="O32" i="2"/>
  <c r="N32" i="2"/>
  <c r="M32" i="2"/>
  <c r="H36" i="2"/>
  <c r="H32" i="2"/>
  <c r="I32" i="2" s="1"/>
  <c r="P9" i="2"/>
  <c r="Q8" i="2" l="1"/>
  <c r="Q77" i="2"/>
  <c r="Q11" i="2"/>
  <c r="Q14" i="2"/>
  <c r="Q9" i="2"/>
  <c r="Q42" i="2"/>
  <c r="Q49" i="2"/>
  <c r="Q74" i="2"/>
  <c r="Q32" i="2"/>
  <c r="Q18" i="2"/>
  <c r="F34" i="13"/>
  <c r="F36" i="16"/>
  <c r="E40" i="17"/>
  <c r="E17" i="17" l="1"/>
  <c r="F33" i="18" l="1"/>
  <c r="F16" i="18"/>
  <c r="G33" i="7"/>
  <c r="E16" i="12"/>
  <c r="E33" i="12"/>
  <c r="G55" i="14"/>
  <c r="F55" i="14"/>
  <c r="E55" i="14"/>
  <c r="D55" i="14"/>
  <c r="G43" i="14"/>
  <c r="G45" i="14" s="1"/>
  <c r="F43" i="14"/>
  <c r="F45" i="14" s="1"/>
  <c r="E43" i="14"/>
  <c r="E45" i="14" s="1"/>
  <c r="D43" i="14"/>
  <c r="D45" i="14" s="1"/>
  <c r="G29" i="14"/>
  <c r="F29" i="14"/>
  <c r="E29" i="14"/>
  <c r="D29" i="14"/>
  <c r="G17" i="14"/>
  <c r="G19" i="14" s="1"/>
  <c r="F17" i="14"/>
  <c r="F19" i="14" s="1"/>
  <c r="E17" i="14"/>
  <c r="E19" i="14" s="1"/>
  <c r="D17" i="14"/>
  <c r="D19" i="14" s="1"/>
  <c r="F26" i="15" l="1"/>
  <c r="G34" i="19"/>
  <c r="G16" i="19"/>
  <c r="F16" i="15"/>
  <c r="E40" i="6"/>
  <c r="P75" i="2"/>
  <c r="H76" i="2"/>
  <c r="I76" i="2" s="1"/>
  <c r="I75" i="2"/>
  <c r="I9" i="2"/>
  <c r="P56" i="2"/>
  <c r="O56" i="2"/>
  <c r="O65" i="2"/>
  <c r="M65" i="2"/>
  <c r="H65" i="2"/>
  <c r="I65" i="2" s="1"/>
  <c r="M56" i="2"/>
  <c r="I54" i="2"/>
  <c r="O55" i="2"/>
  <c r="M55" i="2"/>
  <c r="H56" i="2"/>
  <c r="I56" i="2" s="1"/>
  <c r="I18" i="2"/>
  <c r="I63" i="2"/>
  <c r="I25" i="2"/>
  <c r="H55" i="2"/>
  <c r="I55" i="2" s="1"/>
  <c r="F15" i="13"/>
  <c r="G15" i="16"/>
  <c r="Q56" i="2" l="1"/>
  <c r="H23" i="2"/>
  <c r="I23" i="2" s="1"/>
  <c r="H74" i="2"/>
  <c r="I74" i="2" s="1"/>
  <c r="H40" i="2"/>
  <c r="I40" i="2" s="1"/>
  <c r="I37" i="2"/>
  <c r="H28" i="2"/>
  <c r="H42" i="2"/>
  <c r="I42" i="2" s="1"/>
  <c r="H49" i="2"/>
  <c r="I49" i="2" s="1"/>
  <c r="I45" i="2"/>
  <c r="G88" i="2"/>
  <c r="F88" i="2"/>
  <c r="I44" i="2"/>
  <c r="P73" i="2"/>
  <c r="O73" i="2"/>
  <c r="N73" i="2"/>
  <c r="M73" i="2"/>
  <c r="N22" i="2"/>
  <c r="M35" i="2"/>
  <c r="I21" i="2"/>
  <c r="H73" i="2"/>
  <c r="I73" i="2" s="1"/>
  <c r="I22" i="2"/>
  <c r="I27" i="2"/>
  <c r="E42" i="11"/>
  <c r="E16" i="11"/>
  <c r="E88" i="2"/>
  <c r="P35" i="2"/>
  <c r="O35" i="2"/>
  <c r="N35" i="2"/>
  <c r="H35" i="2"/>
  <c r="I35" i="2" s="1"/>
  <c r="I24" i="2"/>
  <c r="E17" i="10"/>
  <c r="Q51" i="2" l="1"/>
  <c r="Q22" i="2"/>
  <c r="Q73" i="2"/>
  <c r="Q35" i="2"/>
  <c r="Q44" i="2"/>
  <c r="Q45" i="2"/>
  <c r="O30" i="2"/>
  <c r="M30" i="2"/>
  <c r="O40" i="2"/>
  <c r="M40" i="2"/>
  <c r="H10" i="2"/>
  <c r="H15" i="2"/>
  <c r="H41" i="2"/>
  <c r="I41" i="2" s="1"/>
  <c r="H30" i="2"/>
  <c r="I30" i="2" s="1"/>
  <c r="F16" i="8"/>
  <c r="H20" i="2" l="1"/>
  <c r="I20" i="2" s="1"/>
  <c r="H58" i="2"/>
  <c r="I58" i="2" s="1"/>
  <c r="I53" i="2"/>
  <c r="P53" i="2"/>
  <c r="O53" i="2"/>
  <c r="N53" i="2"/>
  <c r="M53" i="2"/>
  <c r="P79" i="2"/>
  <c r="O79" i="2"/>
  <c r="N79" i="2"/>
  <c r="M79" i="2"/>
  <c r="P31" i="2"/>
  <c r="F16" i="6"/>
  <c r="Q53" i="2" l="1"/>
  <c r="P72" i="2"/>
  <c r="O72" i="2"/>
  <c r="M72" i="2"/>
  <c r="I72" i="2"/>
  <c r="I67" i="2"/>
  <c r="I62" i="2"/>
  <c r="P38" i="2"/>
  <c r="I38" i="2"/>
  <c r="I29" i="2"/>
  <c r="H26" i="2"/>
  <c r="G14" i="7"/>
  <c r="Q38" i="2" l="1"/>
  <c r="Q72" i="2"/>
  <c r="E16" i="5"/>
  <c r="G15" i="4"/>
  <c r="P81" i="2" l="1"/>
  <c r="O81" i="2"/>
  <c r="N81" i="2"/>
  <c r="M81" i="2"/>
  <c r="I52" i="2"/>
  <c r="I66" i="2"/>
  <c r="I59" i="2"/>
  <c r="P7" i="2"/>
  <c r="O7" i="2"/>
  <c r="N7" i="2"/>
  <c r="M7" i="2"/>
  <c r="M26" i="2"/>
  <c r="I17" i="2"/>
  <c r="I31" i="2"/>
  <c r="I10" i="2"/>
  <c r="H61" i="2"/>
  <c r="I71" i="2"/>
  <c r="I70" i="2"/>
  <c r="Q81" i="2" l="1"/>
  <c r="Q21" i="2"/>
  <c r="Q31" i="2"/>
  <c r="Q24" i="2"/>
  <c r="Q17" i="2"/>
  <c r="Q19" i="2"/>
  <c r="Q7" i="2"/>
  <c r="I13" i="2"/>
  <c r="P69" i="2"/>
  <c r="N69" i="2"/>
  <c r="P88" i="2"/>
  <c r="I8" i="2"/>
  <c r="I69" i="2"/>
  <c r="I16" i="2"/>
  <c r="I19" i="2"/>
  <c r="I5" i="2"/>
  <c r="H57" i="2"/>
  <c r="I57" i="2" s="1"/>
  <c r="I14" i="2"/>
  <c r="I6" i="2"/>
  <c r="H15" i="3"/>
  <c r="I12" i="2"/>
  <c r="I7" i="2"/>
  <c r="Q23" i="2"/>
  <c r="Q75" i="2"/>
  <c r="Q80" i="2"/>
  <c r="Q79" i="2"/>
  <c r="I48" i="2"/>
  <c r="I26" i="2"/>
  <c r="I34" i="2"/>
  <c r="I61" i="2"/>
  <c r="I46" i="2"/>
  <c r="Q69" i="2" l="1"/>
  <c r="F22" i="1"/>
  <c r="F27" i="1"/>
  <c r="F26" i="1"/>
  <c r="F25" i="1"/>
  <c r="F23" i="1"/>
  <c r="D43" i="1"/>
  <c r="D45" i="1" s="1"/>
  <c r="D17" i="1"/>
  <c r="D19" i="1" s="1"/>
  <c r="E55" i="1"/>
  <c r="F55" i="1"/>
  <c r="G55" i="1"/>
  <c r="D55" i="1"/>
  <c r="E29" i="1"/>
  <c r="G29" i="1"/>
  <c r="D29" i="1"/>
  <c r="G43" i="1"/>
  <c r="G45" i="1" s="1"/>
  <c r="F43" i="1"/>
  <c r="F45" i="1" s="1"/>
  <c r="E43" i="1"/>
  <c r="E45" i="1" s="1"/>
  <c r="G17" i="1"/>
  <c r="G19" i="1" s="1"/>
  <c r="F17" i="1"/>
  <c r="F19" i="1" s="1"/>
  <c r="E17" i="1"/>
  <c r="E19" i="1"/>
  <c r="O12" i="2" l="1"/>
  <c r="Q12" i="2" s="1"/>
  <c r="F29" i="1"/>
</calcChain>
</file>

<file path=xl/sharedStrings.xml><?xml version="1.0" encoding="utf-8"?>
<sst xmlns="http://schemas.openxmlformats.org/spreadsheetml/2006/main" count="1395" uniqueCount="876">
  <si>
    <t>O</t>
  </si>
  <si>
    <t>M</t>
  </si>
  <si>
    <t>R</t>
  </si>
  <si>
    <t>W</t>
  </si>
  <si>
    <t>4's</t>
  </si>
  <si>
    <t>6's</t>
  </si>
  <si>
    <t>Runs</t>
  </si>
  <si>
    <t>Balls</t>
  </si>
  <si>
    <t>FOW</t>
  </si>
  <si>
    <t>For LNZCC</t>
  </si>
  <si>
    <t>LNZCC</t>
  </si>
  <si>
    <t>Not Out</t>
  </si>
  <si>
    <t>Batsmen's Totals</t>
  </si>
  <si>
    <t>Bowler's Totals</t>
  </si>
  <si>
    <t>Caught</t>
  </si>
  <si>
    <t>Did Not Bat</t>
  </si>
  <si>
    <t>Extras</t>
  </si>
  <si>
    <t>Bowled</t>
  </si>
  <si>
    <t>LBW</t>
  </si>
  <si>
    <t>LNZCC v Hartley Wintney 2nd May 2016  Weather: Overcat</t>
  </si>
  <si>
    <t>HW captain won the toss and elected to bat.</t>
  </si>
  <si>
    <t>Match Started 1.32pm - 30 overs with tea after the match</t>
  </si>
  <si>
    <t>Hartley Wintney</t>
  </si>
  <si>
    <t>Total Score for 7 at 30 overs</t>
  </si>
  <si>
    <t>For Hartley Wintney</t>
  </si>
  <si>
    <t>Tommy Garwood</t>
  </si>
  <si>
    <t>Rex Porter</t>
  </si>
  <si>
    <t>Matt Kerr</t>
  </si>
  <si>
    <t>Wilf Perry</t>
  </si>
  <si>
    <t>Tim Soper</t>
  </si>
  <si>
    <t>+ Scott Baldwin</t>
  </si>
  <si>
    <t>Rhys Batcup</t>
  </si>
  <si>
    <t>Naqi Sdiq</t>
  </si>
  <si>
    <t>Tim Millward</t>
  </si>
  <si>
    <t>* Dan Plume</t>
  </si>
  <si>
    <t>Steve Sayers</t>
  </si>
  <si>
    <t>Ross Haines</t>
  </si>
  <si>
    <t>Caught Radcliffe / Kyle</t>
  </si>
  <si>
    <t>Caught Andrew Haines / Yarham</t>
  </si>
  <si>
    <t>Bowled / Kyle</t>
  </si>
  <si>
    <t>LBW / Ross Haines</t>
  </si>
  <si>
    <t>Stumped / Kyle</t>
  </si>
  <si>
    <t>LBW / Thomson</t>
  </si>
  <si>
    <t>Caught Ross Haines / Yarham</t>
  </si>
  <si>
    <t>-</t>
  </si>
  <si>
    <t xml:space="preserve">Extras - Wides 7, No Balls , Byes , Leg Byes 1 </t>
  </si>
  <si>
    <t>Richard Bolderson</t>
  </si>
  <si>
    <t>Graeme Thomson</t>
  </si>
  <si>
    <t>Nic Kyle</t>
  </si>
  <si>
    <t>Andrew Yarham</t>
  </si>
  <si>
    <t>Jarrad Bourke</t>
  </si>
  <si>
    <t>Caught, Bowled, Stumped</t>
  </si>
  <si>
    <t>Caught x 2</t>
  </si>
  <si>
    <t>Ryan Smith</t>
  </si>
  <si>
    <t>Andrew Haines</t>
  </si>
  <si>
    <t>Nick Radcliffe</t>
  </si>
  <si>
    <t>Sam Harding</t>
  </si>
  <si>
    <t>Caught / Batcup</t>
  </si>
  <si>
    <t>Caught / Soper</t>
  </si>
  <si>
    <t>Run Out</t>
  </si>
  <si>
    <t>GBK Man of Match Vouchers: Nic Kyle</t>
  </si>
  <si>
    <t>Umpire: Martin Conway</t>
  </si>
  <si>
    <t>Naqi Sadiq</t>
  </si>
  <si>
    <t>Dan Plume</t>
  </si>
  <si>
    <t>+ Nick Molscan</t>
  </si>
  <si>
    <t>* Jarrad Bourke</t>
  </si>
  <si>
    <t xml:space="preserve"> </t>
  </si>
  <si>
    <t>Extras - Wides 10, No Balls 0, Byes 3, Leg Byes 1</t>
  </si>
  <si>
    <t>LNZCC 4 down at 22 overs</t>
  </si>
  <si>
    <t>MATCH ABANDONED AT 5.06pm - Rain, Light &amp; Ground</t>
  </si>
  <si>
    <t>Smith</t>
  </si>
  <si>
    <t>Ryan</t>
  </si>
  <si>
    <t>Andrew</t>
  </si>
  <si>
    <t>Haines</t>
  </si>
  <si>
    <t>Radcliffe</t>
  </si>
  <si>
    <t>Nick</t>
  </si>
  <si>
    <t>Bolderson</t>
  </si>
  <si>
    <t>Richard</t>
  </si>
  <si>
    <t>Molscan</t>
  </si>
  <si>
    <t>Bourke</t>
  </si>
  <si>
    <t>Jarrod</t>
  </si>
  <si>
    <t>Ross</t>
  </si>
  <si>
    <t>Harding</t>
  </si>
  <si>
    <t>Sam</t>
  </si>
  <si>
    <t>Kyle</t>
  </si>
  <si>
    <t>Yarham</t>
  </si>
  <si>
    <t>Thomson</t>
  </si>
  <si>
    <t>Graeme</t>
  </si>
  <si>
    <t>Batting</t>
  </si>
  <si>
    <t>Bowling</t>
  </si>
  <si>
    <t>Matches</t>
  </si>
  <si>
    <t>Innings</t>
  </si>
  <si>
    <t xml:space="preserve">Not outs </t>
  </si>
  <si>
    <t>Average</t>
  </si>
  <si>
    <t>Highest Score</t>
  </si>
  <si>
    <t>Overs</t>
  </si>
  <si>
    <t>Maidens</t>
  </si>
  <si>
    <t>Wickets</t>
  </si>
  <si>
    <t>Penman</t>
  </si>
  <si>
    <t>Anthony</t>
  </si>
  <si>
    <t>Vivian</t>
  </si>
  <si>
    <t>Luke</t>
  </si>
  <si>
    <t>Luke Vivian</t>
  </si>
  <si>
    <t>Kieran White</t>
  </si>
  <si>
    <t>Tony Penman</t>
  </si>
  <si>
    <t>Wright</t>
  </si>
  <si>
    <t>Josh</t>
  </si>
  <si>
    <t>Nolan</t>
  </si>
  <si>
    <t>Chris</t>
  </si>
  <si>
    <t>White</t>
  </si>
  <si>
    <t>Kieran</t>
  </si>
  <si>
    <t>Hales</t>
  </si>
  <si>
    <t>Tom</t>
  </si>
  <si>
    <t>Fredrickson</t>
  </si>
  <si>
    <t>Justin</t>
  </si>
  <si>
    <t>Horvath</t>
  </si>
  <si>
    <t>Adam</t>
  </si>
  <si>
    <t>Hamilton</t>
  </si>
  <si>
    <t>Bartle</t>
  </si>
  <si>
    <t>Phil</t>
  </si>
  <si>
    <t>11 Phil Bartle 2. . .W</t>
  </si>
  <si>
    <t xml:space="preserve">Luke Vivian </t>
  </si>
  <si>
    <t xml:space="preserve">c Jack Fosberry b Doug King </t>
  </si>
  <si>
    <t xml:space="preserve">2 Josh Wright </t>
  </si>
  <si>
    <t xml:space="preserve">3 Chris Nolan </t>
  </si>
  <si>
    <t>c Matt Ogden b Daniel Ogden</t>
  </si>
  <si>
    <t xml:space="preserve">4 Kieran White </t>
  </si>
  <si>
    <t>c Daniel Ogden b Tom McLeod</t>
  </si>
  <si>
    <t>5 Tim Hales</t>
  </si>
  <si>
    <t>c Doug King b Matt Ogden</t>
  </si>
  <si>
    <t>6 Justin Fredrickson</t>
  </si>
  <si>
    <t>b Daniel Ogden</t>
  </si>
  <si>
    <t>7 Adam Horvath</t>
  </si>
  <si>
    <t>c Jack Fosberry b Jordan McLeod</t>
  </si>
  <si>
    <t xml:space="preserve">8 Chris Hamilton </t>
  </si>
  <si>
    <t>b Jordan McLeod</t>
  </si>
  <si>
    <t xml:space="preserve">9 Tony Penman </t>
  </si>
  <si>
    <t>not out</t>
  </si>
  <si>
    <t xml:space="preserve">10 Nic Kyle </t>
  </si>
  <si>
    <t xml:space="preserve">b Jordan McLeod </t>
  </si>
  <si>
    <t>lbw b Jordan McLeod</t>
  </si>
  <si>
    <t>RW</t>
  </si>
  <si>
    <t>WD</t>
  </si>
  <si>
    <t>NB</t>
  </si>
  <si>
    <t>Phil Bartle 3 23 1 3 7.67</t>
  </si>
  <si>
    <t>8 5</t>
  </si>
  <si>
    <t>Luke Vivian 2.4 20 1</t>
  </si>
  <si>
    <t xml:space="preserve">Adam Horvath  </t>
  </si>
  <si>
    <t>Nick Kyle</t>
  </si>
  <si>
    <t>Phillip Bartle</t>
  </si>
  <si>
    <t>Harefield</t>
  </si>
  <si>
    <t>3 Justin Fredrickson</t>
  </si>
  <si>
    <t>9 Adam Horvath</t>
  </si>
  <si>
    <t>10 Brendan Reid</t>
  </si>
  <si>
    <t>11 Scott Baldwin</t>
  </si>
  <si>
    <t>c Evan Lovett-Turner b Neil Wood</t>
  </si>
  <si>
    <t>1 Richard Boon</t>
  </si>
  <si>
    <t>Boon</t>
  </si>
  <si>
    <t>2 Josh Wright</t>
  </si>
  <si>
    <t>Not out</t>
  </si>
  <si>
    <t>c Miguel Machado b Dilshan</t>
  </si>
  <si>
    <t>Wimbledon</t>
  </si>
  <si>
    <t xml:space="preserve">b Tom Linley </t>
  </si>
  <si>
    <t xml:space="preserve">1 Greg Collinge </t>
  </si>
  <si>
    <t xml:space="preserve">2 Ryan Smith </t>
  </si>
  <si>
    <t>b Salman Mahmood</t>
  </si>
  <si>
    <t>c Brad James b J Andrews</t>
  </si>
  <si>
    <t xml:space="preserve">4 Tom Gibson </t>
  </si>
  <si>
    <t xml:space="preserve">5 Josh Wright </t>
  </si>
  <si>
    <t xml:space="preserve">b Miguel Machado </t>
  </si>
  <si>
    <t xml:space="preserve">6 Craig Keogh </t>
  </si>
  <si>
    <t xml:space="preserve">lbw b Miguel Machado </t>
  </si>
  <si>
    <t xml:space="preserve">7 Andrew Barkle </t>
  </si>
  <si>
    <t>lbw b Dilshan de Silva</t>
  </si>
  <si>
    <t xml:space="preserve">8 Nic Kyle </t>
  </si>
  <si>
    <t xml:space="preserve">9 Richard Brooks </t>
  </si>
  <si>
    <t>10 Gerard Walsh</t>
  </si>
  <si>
    <t>11 Sam Martin</t>
  </si>
  <si>
    <t>DNB</t>
  </si>
  <si>
    <t>Andy Barkle</t>
  </si>
  <si>
    <t>Richard Brooks</t>
  </si>
  <si>
    <t>Sam Martin</t>
  </si>
  <si>
    <t xml:space="preserve">4 Richard Fish </t>
  </si>
  <si>
    <t xml:space="preserve">b Alex Woolvine </t>
  </si>
  <si>
    <t>b Neil Wood</t>
  </si>
  <si>
    <t xml:space="preserve">5 Richard Burgess </t>
  </si>
  <si>
    <t>6 Andrew Neal</t>
  </si>
  <si>
    <t>b Alex Woolvine</t>
  </si>
  <si>
    <t xml:space="preserve">7 Luke Vivian </t>
  </si>
  <si>
    <t>c Justin Mathews b Alex Woolvine</t>
  </si>
  <si>
    <t>8 Michael Gane</t>
  </si>
  <si>
    <t>Broadhalfpenny Brigs</t>
  </si>
  <si>
    <t>Keogh</t>
  </si>
  <si>
    <t>Craig</t>
  </si>
  <si>
    <t>Collinge</t>
  </si>
  <si>
    <t>Greg</t>
  </si>
  <si>
    <t>Gibson</t>
  </si>
  <si>
    <t>Barkle</t>
  </si>
  <si>
    <t>Andy</t>
  </si>
  <si>
    <t>Brooks</t>
  </si>
  <si>
    <t>Walsh</t>
  </si>
  <si>
    <t>Gerard</t>
  </si>
  <si>
    <t>Baldwin</t>
  </si>
  <si>
    <t>Scott</t>
  </si>
  <si>
    <t>Reid</t>
  </si>
  <si>
    <t>Brendan</t>
  </si>
  <si>
    <t>Gane</t>
  </si>
  <si>
    <t>Michael</t>
  </si>
  <si>
    <t>Neal</t>
  </si>
  <si>
    <t>Burgess</t>
  </si>
  <si>
    <t>Fish</t>
  </si>
  <si>
    <t>for 7</t>
  </si>
  <si>
    <t>Catches</t>
  </si>
  <si>
    <t>St</t>
  </si>
  <si>
    <t>for 10</t>
  </si>
  <si>
    <t>Walshe</t>
  </si>
  <si>
    <t>Tony</t>
  </si>
  <si>
    <t>J</t>
  </si>
  <si>
    <t>Fredrickson+</t>
  </si>
  <si>
    <t>bowled</t>
  </si>
  <si>
    <t>GCM</t>
  </si>
  <si>
    <t>BROWNE</t>
  </si>
  <si>
    <t>c</t>
  </si>
  <si>
    <t>MP</t>
  </si>
  <si>
    <t>GOODEVE-DOWCK</t>
  </si>
  <si>
    <t>BErRiggs</t>
  </si>
  <si>
    <t>N</t>
  </si>
  <si>
    <t>Smit</t>
  </si>
  <si>
    <t>Fox</t>
  </si>
  <si>
    <t>Blanchard</t>
  </si>
  <si>
    <t>lbw</t>
  </si>
  <si>
    <t>Briggs</t>
  </si>
  <si>
    <t>Schult</t>
  </si>
  <si>
    <t>B</t>
  </si>
  <si>
    <t>BARBER</t>
  </si>
  <si>
    <t>Penman*</t>
  </si>
  <si>
    <t>Dennis</t>
  </si>
  <si>
    <t>GOODEVE-DOBC</t>
  </si>
  <si>
    <t>KBEARBER</t>
  </si>
  <si>
    <t>John</t>
  </si>
  <si>
    <t>Jack</t>
  </si>
  <si>
    <t xml:space="preserve">  W</t>
  </si>
  <si>
    <t>All out</t>
  </si>
  <si>
    <t>WP</t>
  </si>
  <si>
    <t>GUNYON</t>
  </si>
  <si>
    <t>RG</t>
  </si>
  <si>
    <t>BRERETON</t>
  </si>
  <si>
    <t>TR</t>
  </si>
  <si>
    <t>DURSTON</t>
  </si>
  <si>
    <t xml:space="preserve">Smit </t>
  </si>
  <si>
    <t>Martin</t>
  </si>
  <si>
    <t>88*</t>
  </si>
  <si>
    <t>8 Ross Haines</t>
  </si>
  <si>
    <t>9 Nic Kyle</t>
  </si>
  <si>
    <t>10 Jonty Vavasour</t>
  </si>
  <si>
    <t>11 Richard Brooks</t>
  </si>
  <si>
    <t xml:space="preserve">b Angus Beddall </t>
  </si>
  <si>
    <t xml:space="preserve">1. Chris Nolan (LHB) </t>
  </si>
  <si>
    <t xml:space="preserve">W c Ant Gillard </t>
  </si>
  <si>
    <t>b Santosh Heranjal</t>
  </si>
  <si>
    <t xml:space="preserve">3 James Crichton </t>
  </si>
  <si>
    <t xml:space="preserve">b Santosh Heranjal </t>
  </si>
  <si>
    <t>4 Tom Gibson (wk)</t>
  </si>
  <si>
    <t xml:space="preserve">c Angus Beddall </t>
  </si>
  <si>
    <t>5 Scott Devine</t>
  </si>
  <si>
    <t>b Sean Parry</t>
  </si>
  <si>
    <t xml:space="preserve">6 Andrew Barkle </t>
  </si>
  <si>
    <t xml:space="preserve">Not Out </t>
  </si>
  <si>
    <t>7 Mark Epps</t>
  </si>
  <si>
    <t>1 Stumping</t>
  </si>
  <si>
    <t>Epps</t>
  </si>
  <si>
    <t>Mark</t>
  </si>
  <si>
    <t>Devine</t>
  </si>
  <si>
    <t>Vavasour</t>
  </si>
  <si>
    <t>Jonty</t>
  </si>
  <si>
    <t>Crichton</t>
  </si>
  <si>
    <t>James</t>
  </si>
  <si>
    <t>Partnerships</t>
  </si>
  <si>
    <t>Tom Gibson (c) (wk)</t>
  </si>
  <si>
    <t>Michael Gane</t>
  </si>
  <si>
    <t>Rae</t>
  </si>
  <si>
    <t>Ben</t>
  </si>
  <si>
    <t>Gillard</t>
  </si>
  <si>
    <t>O'Gorman</t>
  </si>
  <si>
    <t>Hunter</t>
  </si>
  <si>
    <t>Cole</t>
  </si>
  <si>
    <t>Josh Wright .</t>
  </si>
  <si>
    <t>c Will Thomas b H Campbell</t>
  </si>
  <si>
    <t xml:space="preserve">Ben Rae </t>
  </si>
  <si>
    <t>c Max Romer-Lee b Matt Haslett</t>
  </si>
  <si>
    <t xml:space="preserve">Not out </t>
  </si>
  <si>
    <t xml:space="preserve">Ant Gillard </t>
  </si>
  <si>
    <t>st Tom Grant b Joe Cranch</t>
  </si>
  <si>
    <t xml:space="preserve">James O'Gorman </t>
  </si>
  <si>
    <t>3 for</t>
  </si>
  <si>
    <t>Tom Gibson and James O'Groman v Wiltshire Qs</t>
  </si>
  <si>
    <t>158*</t>
  </si>
  <si>
    <t>Josh Wright and Ben Rae v Wilsthire Qs</t>
  </si>
  <si>
    <t>7 Nic Kyle</t>
  </si>
  <si>
    <t>8 Justin Fredrickson</t>
  </si>
  <si>
    <t>9 Cole Hunter</t>
  </si>
  <si>
    <t>10 Adam Howarth</t>
  </si>
  <si>
    <t xml:space="preserve">Adam Horvarth </t>
  </si>
  <si>
    <t xml:space="preserve">Cole Hunter </t>
  </si>
  <si>
    <t xml:space="preserve">Nick Kyle </t>
  </si>
  <si>
    <t xml:space="preserve">James O’Gorman </t>
  </si>
  <si>
    <t xml:space="preserve">Michael Gane </t>
  </si>
  <si>
    <t xml:space="preserve">Tom Kerrins </t>
  </si>
  <si>
    <t>Kerrins</t>
  </si>
  <si>
    <t>81*</t>
  </si>
  <si>
    <t>91*</t>
  </si>
  <si>
    <t>6*</t>
  </si>
  <si>
    <t>11 Tom Kerrins</t>
  </si>
  <si>
    <t xml:space="preserve">Fredrickson </t>
  </si>
  <si>
    <t>L</t>
  </si>
  <si>
    <t>Voss</t>
  </si>
  <si>
    <t>C</t>
  </si>
  <si>
    <t>A</t>
  </si>
  <si>
    <t>Deighton</t>
  </si>
  <si>
    <t>O'Leary</t>
  </si>
  <si>
    <t>P</t>
  </si>
  <si>
    <t>Robertson</t>
  </si>
  <si>
    <t>V</t>
  </si>
  <si>
    <t xml:space="preserve">Bowled </t>
  </si>
  <si>
    <t>Richards</t>
  </si>
  <si>
    <t>Ct</t>
  </si>
  <si>
    <t>Hills</t>
  </si>
  <si>
    <t>Walker</t>
  </si>
  <si>
    <t>Langridge</t>
  </si>
  <si>
    <t>Patel</t>
  </si>
  <si>
    <t>30,  44, 86, 102, 157, 183, 237</t>
  </si>
  <si>
    <t>7 for</t>
  </si>
  <si>
    <t>LNZCC Bowling</t>
  </si>
  <si>
    <t>0'Leary</t>
  </si>
  <si>
    <t xml:space="preserve">Four Elms 6 for 250 </t>
  </si>
  <si>
    <t>Teasdale</t>
  </si>
  <si>
    <t>McCaffrey</t>
  </si>
  <si>
    <t xml:space="preserve">LNZCC </t>
  </si>
  <si>
    <t>LNZCC won toss and batted</t>
  </si>
  <si>
    <t>Played at Four Elms on Sunday 24th July</t>
  </si>
  <si>
    <t>LNZCC versus Four Elms</t>
  </si>
  <si>
    <t>Four Elms won by 4 wickets</t>
  </si>
  <si>
    <t>52*</t>
  </si>
  <si>
    <t>Matt</t>
  </si>
  <si>
    <t>Vaughan</t>
  </si>
  <si>
    <t>*2 players short against Hogs</t>
  </si>
  <si>
    <t>4 Elms</t>
  </si>
  <si>
    <t>LNZCC 248-7 v Four Elms 250-6</t>
  </si>
  <si>
    <t>Ripley</t>
  </si>
  <si>
    <t>Hagley</t>
  </si>
  <si>
    <t>Hurst</t>
  </si>
  <si>
    <t>Jadayel</t>
  </si>
  <si>
    <t xml:space="preserve">Stu Bullen </t>
  </si>
  <si>
    <t>James Hulton-Harrop</t>
  </si>
  <si>
    <t>Ct &amp; B</t>
  </si>
  <si>
    <t>Russell</t>
  </si>
  <si>
    <t xml:space="preserve">John McMullan </t>
  </si>
  <si>
    <t>Run out</t>
  </si>
  <si>
    <t>Justin Fredrickson</t>
  </si>
  <si>
    <t>Higgs</t>
  </si>
  <si>
    <t>Tom Kerins</t>
  </si>
  <si>
    <t>Ct Hancock</t>
  </si>
  <si>
    <t>Adam King</t>
  </si>
  <si>
    <t>Ct McDonnell</t>
  </si>
  <si>
    <t xml:space="preserve">Hurst </t>
  </si>
  <si>
    <t>Anthony Penman</t>
  </si>
  <si>
    <t>Jeff Dawe</t>
  </si>
  <si>
    <t xml:space="preserve">LBW </t>
  </si>
  <si>
    <t>Matt Deighton</t>
  </si>
  <si>
    <t>Ct Higgs</t>
  </si>
  <si>
    <t>Cole Hunter</t>
  </si>
  <si>
    <t>Rusell</t>
  </si>
  <si>
    <t>10-1-48-1</t>
  </si>
  <si>
    <t>Cunningham</t>
  </si>
  <si>
    <t>7-1-22-0</t>
  </si>
  <si>
    <t>Morgan</t>
  </si>
  <si>
    <t>2-1-5-0</t>
  </si>
  <si>
    <t>7-3-15-1</t>
  </si>
  <si>
    <t>10-2-36-5</t>
  </si>
  <si>
    <t>7-4-10-2</t>
  </si>
  <si>
    <t>LNZCC Batting</t>
  </si>
  <si>
    <t>King</t>
  </si>
  <si>
    <t>Hulton-Harrop</t>
  </si>
  <si>
    <t xml:space="preserve">Jon Mcdonnell </t>
  </si>
  <si>
    <t>c Fredrickson</t>
  </si>
  <si>
    <t>Simon Burgess</t>
  </si>
  <si>
    <t>Jack Baker</t>
  </si>
  <si>
    <t xml:space="preserve">Neil Hurst </t>
  </si>
  <si>
    <t>Paul Morgan</t>
  </si>
  <si>
    <t>James Elston</t>
  </si>
  <si>
    <t>James Russell</t>
  </si>
  <si>
    <t>Ct Penman</t>
  </si>
  <si>
    <t>Rob Hancock</t>
  </si>
  <si>
    <t>Tom Higgs</t>
  </si>
  <si>
    <t>Tom Cunningham</t>
  </si>
  <si>
    <t>Ct Fredirckson</t>
  </si>
  <si>
    <t>Dawe</t>
  </si>
  <si>
    <t>Fady Jadayel</t>
  </si>
  <si>
    <t>Matte Deighton</t>
  </si>
  <si>
    <t xml:space="preserve">LNZCC 147-10  Hagley 173-10 </t>
  </si>
  <si>
    <t>Vaughan Robinson - dnb</t>
  </si>
  <si>
    <t>Cole Hunter - dnb</t>
  </si>
  <si>
    <t>*Richard Fish - dnb</t>
  </si>
  <si>
    <t>Ripley 206 all out at 44.3</t>
  </si>
  <si>
    <t>Vaughan Robinson 7/0/51/2</t>
  </si>
  <si>
    <t>Tinoi Christie 9/2/33/1</t>
  </si>
  <si>
    <t>Sam Martin 9/1/28/3</t>
  </si>
  <si>
    <t>Cole Hunter 7/1/26/0</t>
  </si>
  <si>
    <t>Matt Deighton 6.3/1/38/1</t>
  </si>
  <si>
    <t>Cheyne Voss 6/1/25/3</t>
  </si>
  <si>
    <t>Catches: Nolan x2, Khanbhai, Robinson c&amp;b, Vivian, Hunter</t>
  </si>
  <si>
    <t>Stumping: Fredrickson </t>
  </si>
  <si>
    <t>LNZCC win by 5 runs. </t>
  </si>
  <si>
    <t>Man of the Match: Chris Nolan</t>
  </si>
  <si>
    <t>Umpire: Martin Conway.</t>
  </si>
  <si>
    <t>J Fredrickson</t>
  </si>
  <si>
    <t xml:space="preserve">Chris Nolan </t>
  </si>
  <si>
    <t xml:space="preserve">Adam Khanbhai </t>
  </si>
  <si>
    <t xml:space="preserve">Cheyne Voss </t>
  </si>
  <si>
    <t xml:space="preserve">Tinoi Christie </t>
  </si>
  <si>
    <t xml:space="preserve">Sam Martin </t>
  </si>
  <si>
    <t xml:space="preserve">Matt Deighton </t>
  </si>
  <si>
    <t xml:space="preserve">Khanbhai </t>
  </si>
  <si>
    <t>Christie</t>
  </si>
  <si>
    <t>Toni</t>
  </si>
  <si>
    <t>LNZCC 211-7  Ripley 206-10</t>
  </si>
  <si>
    <t>Wiltshire Q</t>
  </si>
  <si>
    <t>Broadhalfpenny</t>
  </si>
  <si>
    <t xml:space="preserve">Wimbledon </t>
  </si>
  <si>
    <t>5 for</t>
  </si>
  <si>
    <t xml:space="preserve">HAC </t>
  </si>
  <si>
    <t>Hampshire Hogs</t>
  </si>
  <si>
    <t>Bullen</t>
  </si>
  <si>
    <t>Stu</t>
  </si>
  <si>
    <t>McMullan</t>
  </si>
  <si>
    <t>Jeff</t>
  </si>
  <si>
    <t>40*</t>
  </si>
  <si>
    <t>Total numbers</t>
  </si>
  <si>
    <t>10*</t>
  </si>
  <si>
    <t>LNZCC 150-10</t>
  </si>
  <si>
    <t>for 5</t>
  </si>
  <si>
    <t>LNZCC 154-5</t>
  </si>
  <si>
    <t>Tim</t>
  </si>
  <si>
    <t>LNZCC 120-4 HW 196-7</t>
  </si>
  <si>
    <t>LNZCC 208-5 HAC 204-8</t>
  </si>
  <si>
    <t>LNZCC 63-8 Hogs 183-6</t>
  </si>
  <si>
    <t>LNZCC 77-7 Wimb 76 (I RO)</t>
  </si>
  <si>
    <t>LNZCC 289-3 WQs 288-5</t>
  </si>
  <si>
    <t xml:space="preserve">Justin Fredrickson </t>
  </si>
  <si>
    <t>c Johnny Meardon b tony Lurcock</t>
  </si>
  <si>
    <t>Ben Orton</t>
  </si>
  <si>
    <t>Lbw b Tony Lurcock</t>
  </si>
  <si>
    <t>Richard Boon</t>
  </si>
  <si>
    <t>Zinzan Brooke</t>
  </si>
  <si>
    <t>c Johnny Meardon b Ed Wildman</t>
  </si>
  <si>
    <t>Scott Baldwin</t>
  </si>
  <si>
    <t xml:space="preserve">c Alex Ling b Sam Collins </t>
  </si>
  <si>
    <t>Lucas Brooke</t>
  </si>
  <si>
    <t>B Ed Wildman</t>
  </si>
  <si>
    <t>Lbw b Sam Collins</t>
  </si>
  <si>
    <t>Adam Horvath</t>
  </si>
  <si>
    <t>Charles Penruddock</t>
  </si>
  <si>
    <t>Alan Tilley</t>
  </si>
  <si>
    <t xml:space="preserve">B Dan Hawes </t>
  </si>
  <si>
    <t>Win to LNZCC by 22 runs</t>
  </si>
  <si>
    <t xml:space="preserve"> lbw b Freddie Lyon </t>
  </si>
  <si>
    <t xml:space="preserve">Chris Nolan (LHB) </t>
  </si>
  <si>
    <t xml:space="preserve">b Ed Salt </t>
  </si>
  <si>
    <t xml:space="preserve">Hamish Marshall </t>
  </si>
  <si>
    <t xml:space="preserve"> c Omar Hattea b Freddie Lyon</t>
  </si>
  <si>
    <t>c Freddie Eltringham b Ed Salt</t>
  </si>
  <si>
    <t xml:space="preserve">lbw b Freddie Lyon </t>
  </si>
  <si>
    <t>Andrew Barkle</t>
  </si>
  <si>
    <t xml:space="preserve">b Freddie Lyon </t>
  </si>
  <si>
    <t>Nic Kyle (LHB)</t>
  </si>
  <si>
    <t>c Omar Hattea b Freddie Lyon</t>
  </si>
  <si>
    <t xml:space="preserve">Vance Thompson </t>
  </si>
  <si>
    <t>c Freddie Eltringham b Omar Hattea</t>
  </si>
  <si>
    <t xml:space="preserve">Graeme Thompson </t>
  </si>
  <si>
    <t xml:space="preserve">Vaughan Robertson </t>
  </si>
  <si>
    <t>c Freddie Eltringham b Lyon</t>
  </si>
  <si>
    <t>Hamish Marshall</t>
  </si>
  <si>
    <t xml:space="preserve">Brooke </t>
  </si>
  <si>
    <t>Zinzan</t>
  </si>
  <si>
    <t>Lucas</t>
  </si>
  <si>
    <t>Tilley</t>
  </si>
  <si>
    <t>Alan</t>
  </si>
  <si>
    <t>Orton</t>
  </si>
  <si>
    <t>Penruddock</t>
  </si>
  <si>
    <t>Charles</t>
  </si>
  <si>
    <t>Oxford Down</t>
  </si>
  <si>
    <t>LNZCC 210-10 v OD 188-9</t>
  </si>
  <si>
    <t>No runs outs</t>
  </si>
  <si>
    <t>8 Gus Watts W</t>
  </si>
  <si>
    <t>Alex Ling</t>
  </si>
  <si>
    <t>c Adam Horvath b Graeme Thomson</t>
  </si>
  <si>
    <t>Ben Ling W</t>
  </si>
  <si>
    <t>c Tom Mcleod b Doug King</t>
  </si>
  <si>
    <t>Liam Casey</t>
  </si>
  <si>
    <t xml:space="preserve">c Tom Gibson b Mark Epps </t>
  </si>
  <si>
    <t>Santosh Heranjal</t>
  </si>
  <si>
    <t xml:space="preserve">b Andrew Barkle </t>
  </si>
  <si>
    <t xml:space="preserve">Sean Parry </t>
  </si>
  <si>
    <t>c Mark Epps b Ross Haines</t>
  </si>
  <si>
    <t xml:space="preserve">lbw b Andrew Barkle </t>
  </si>
  <si>
    <t xml:space="preserve">Ben Fulton </t>
  </si>
  <si>
    <t xml:space="preserve">c Chris Nolan b Nic Kyle </t>
  </si>
  <si>
    <t xml:space="preserve">Ashida Dhanatungh </t>
  </si>
  <si>
    <t>st Nic Kyle b Nic Kyle</t>
  </si>
  <si>
    <t xml:space="preserve">Tom Morgan </t>
  </si>
  <si>
    <t xml:space="preserve">Angus Beddall </t>
  </si>
  <si>
    <t xml:space="preserve">Henry Longton </t>
  </si>
  <si>
    <t>b Mark Epps</t>
  </si>
  <si>
    <t xml:space="preserve"> Will Gibson </t>
  </si>
  <si>
    <t>for 9</t>
  </si>
  <si>
    <t>8 Nic Kyle</t>
  </si>
  <si>
    <t>9 Gerard Walsh</t>
  </si>
  <si>
    <t>10 Tony Penman (LHB)</t>
  </si>
  <si>
    <t>11 Jeremy Child</t>
  </si>
  <si>
    <t>Peter Bellamy</t>
  </si>
  <si>
    <t>John Dennis</t>
  </si>
  <si>
    <t>3 Kelvin Sutherland . . 122. . . .</t>
  </si>
  <si>
    <t xml:space="preserve">Alex Tarrant </t>
  </si>
  <si>
    <t>lbw b Denis Winter</t>
  </si>
  <si>
    <t xml:space="preserve">Jonty Vavasour </t>
  </si>
  <si>
    <t xml:space="preserve">c &amp; b Glenn Morrissy </t>
  </si>
  <si>
    <t xml:space="preserve">Peter Bellamy </t>
  </si>
  <si>
    <t>c Rob Maxfield b Gary Jones</t>
  </si>
  <si>
    <t xml:space="preserve">John Dennis </t>
  </si>
  <si>
    <t xml:space="preserve">b Gary Jones </t>
  </si>
  <si>
    <t xml:space="preserve">Adam Horvath </t>
  </si>
  <si>
    <t xml:space="preserve">c Gary Jones b Denis Winter </t>
  </si>
  <si>
    <t>Ben Walsh</t>
  </si>
  <si>
    <t>20 Overs</t>
  </si>
  <si>
    <t>RHH</t>
  </si>
  <si>
    <t>Maxfield (wk)</t>
  </si>
  <si>
    <t xml:space="preserve">Alex Maxfield </t>
  </si>
  <si>
    <t xml:space="preserve">b Nic Kyle </t>
  </si>
  <si>
    <t>Child</t>
  </si>
  <si>
    <t>Jeremy</t>
  </si>
  <si>
    <t>Niranjan Shimoga</t>
  </si>
  <si>
    <t>12 Ben Wharton</t>
  </si>
  <si>
    <t>c Niranjan Shimoga b Jack Spencer-Jones</t>
  </si>
  <si>
    <t xml:space="preserve">Henry Collier </t>
  </si>
  <si>
    <t xml:space="preserve">c Hasan Saeed b Hussnein </t>
  </si>
  <si>
    <t>c Niranjan Shimoga b Hussnein</t>
  </si>
  <si>
    <t xml:space="preserve">b Hussnein </t>
  </si>
  <si>
    <t>W c Daniel Stanley b Niranjan Shimoga</t>
  </si>
  <si>
    <t>c William Carew-Jones b Niranjan Shimoga</t>
  </si>
  <si>
    <t xml:space="preserve">Nick Molcsan </t>
  </si>
  <si>
    <t>Tinoi Christie</t>
  </si>
  <si>
    <t>Scott Davidson</t>
  </si>
  <si>
    <t>for 6</t>
  </si>
  <si>
    <t>Richmond</t>
  </si>
  <si>
    <t xml:space="preserve">Daniel Stanley </t>
  </si>
  <si>
    <t>c Henry Collier b Cole Hunter</t>
  </si>
  <si>
    <t xml:space="preserve">Shafqat </t>
  </si>
  <si>
    <t xml:space="preserve">c Luke Vivian b Cole Hunter </t>
  </si>
  <si>
    <t xml:space="preserve">Hussnein </t>
  </si>
  <si>
    <t>c Cheyne Voss b Henry Collier</t>
  </si>
  <si>
    <t>William Carew-Jones</t>
  </si>
  <si>
    <t xml:space="preserve">c Luke Vivian b Nic Kyle </t>
  </si>
  <si>
    <t xml:space="preserve">Josh Wharton </t>
  </si>
  <si>
    <t>lbw b Jonty Vavasour</t>
  </si>
  <si>
    <t>c Nic Kyle b Jonty Vavasour</t>
  </si>
  <si>
    <t>Krishnan</t>
  </si>
  <si>
    <t>b Jonty Vavasour</t>
  </si>
  <si>
    <t xml:space="preserve">Karl Larson </t>
  </si>
  <si>
    <t>retired (not out)</t>
  </si>
  <si>
    <t>Hasan Saeed</t>
  </si>
  <si>
    <t>Jack Spencer-Jones</t>
  </si>
  <si>
    <t xml:space="preserve">b Matt Deighton </t>
  </si>
  <si>
    <t xml:space="preserve">Neil Wharton </t>
  </si>
  <si>
    <t>for 8</t>
  </si>
  <si>
    <t>LNZCC 270-6 v Richmond 255-8</t>
  </si>
  <si>
    <t xml:space="preserve">LNZCC 85-5 v RH </t>
  </si>
  <si>
    <t>15.3 Overs</t>
  </si>
  <si>
    <t>LNZCC v Goodwood</t>
  </si>
  <si>
    <t>LNZCC captain John Dennis won the toss and elected to bowl.</t>
  </si>
  <si>
    <t>Match Started 1.30pm - 50 overs match</t>
  </si>
  <si>
    <t>John McMullan - LNZ match manager</t>
  </si>
  <si>
    <t>Goodwood</t>
  </si>
  <si>
    <t>Will Futcher</t>
  </si>
  <si>
    <t>Caught - Mark Epps / Kyle</t>
  </si>
  <si>
    <t>Peter Lamb</t>
  </si>
  <si>
    <t>Caught - Robertson / Deighton</t>
  </si>
  <si>
    <t>Mark Bennison</t>
  </si>
  <si>
    <t>Caught Tony Walshe / Kyle</t>
  </si>
  <si>
    <t>Mike Smith</t>
  </si>
  <si>
    <t>Run Out - Epps</t>
  </si>
  <si>
    <t>David Baily</t>
  </si>
  <si>
    <t>Caught - Bellamy / Hunter</t>
  </si>
  <si>
    <t>Ezaz</t>
  </si>
  <si>
    <t>Caught - Epps / Hunter</t>
  </si>
  <si>
    <t>Tim Odell</t>
  </si>
  <si>
    <t>NOT OUT</t>
  </si>
  <si>
    <t>Peter Terry</t>
  </si>
  <si>
    <t>Caught - Dennis / Hunter</t>
  </si>
  <si>
    <t>Jon Heaven</t>
  </si>
  <si>
    <t>Richard Geffin</t>
  </si>
  <si>
    <t>Did not Bat</t>
  </si>
  <si>
    <t>James Mayne</t>
  </si>
  <si>
    <t>Extras - Wides 13, No Balls 2, Byes 12, Leg Byes 14</t>
  </si>
  <si>
    <t>Total Score for 7 at 50 overs</t>
  </si>
  <si>
    <t>Adam Horvarth</t>
  </si>
  <si>
    <t>Vaughan Robertson</t>
  </si>
  <si>
    <t>Caught x 3</t>
  </si>
  <si>
    <t>Tony Walshe</t>
  </si>
  <si>
    <t>Nick Ratcliffe</t>
  </si>
  <si>
    <t>Mark Epps</t>
  </si>
  <si>
    <t>John McMullan</t>
  </si>
  <si>
    <t xml:space="preserve">Extras - Wides 5, No Balls 0, Byes 3, Leg Byes </t>
  </si>
  <si>
    <t>LNZCC all out at 26 overs</t>
  </si>
  <si>
    <t>For Goodwood</t>
  </si>
  <si>
    <t>Bowled x 3</t>
  </si>
  <si>
    <t xml:space="preserve">Ezaz </t>
  </si>
  <si>
    <t>Caught &amp; LBW</t>
  </si>
  <si>
    <t>Richard Geffen</t>
  </si>
  <si>
    <t>Caught x 2, Bowled</t>
  </si>
  <si>
    <t>Paul Terry</t>
  </si>
  <si>
    <t>Umpire: Martin Conway &amp; Brian</t>
  </si>
  <si>
    <t>GBK Man of Match Vouchers: Nic Kyle &amp; Will Futcher for Goodwood</t>
  </si>
  <si>
    <t>Round</t>
  </si>
  <si>
    <t>Hawkes</t>
  </si>
  <si>
    <t>Boyd</t>
  </si>
  <si>
    <t>Wales</t>
  </si>
  <si>
    <t>Khan</t>
  </si>
  <si>
    <t>Milne</t>
  </si>
  <si>
    <t>Zapp</t>
  </si>
  <si>
    <t>Greaves</t>
  </si>
  <si>
    <t>Hons</t>
  </si>
  <si>
    <t>Ct Khanbhai</t>
  </si>
  <si>
    <t>Cvoss</t>
  </si>
  <si>
    <t>Ct Nolan</t>
  </si>
  <si>
    <t>St Fredrickson</t>
  </si>
  <si>
    <t>Ct hunter</t>
  </si>
  <si>
    <t>Ct Vivian</t>
  </si>
  <si>
    <t>69, 127, 175, 201, 201, 207, 211</t>
  </si>
  <si>
    <t>Ct  Dennis</t>
  </si>
  <si>
    <t>GOODEVE-DOCKER</t>
  </si>
  <si>
    <t>NO</t>
  </si>
  <si>
    <t xml:space="preserve">Josh Wright </t>
  </si>
  <si>
    <t xml:space="preserve">b Zaki Rostami </t>
  </si>
  <si>
    <t xml:space="preserve">Nic Kyle (LHB) </t>
  </si>
  <si>
    <t xml:space="preserve">b Chris Mankelow </t>
  </si>
  <si>
    <t xml:space="preserve">c &amp; b Harry Yeates </t>
  </si>
  <si>
    <t>Adam Khanbhai</t>
  </si>
  <si>
    <t>c Toby Sykes b Simon Wickham</t>
  </si>
  <si>
    <t>Jeremy Child</t>
  </si>
  <si>
    <t>st James Philpott b Mike Anstey</t>
  </si>
  <si>
    <t xml:space="preserve">Andrew Barkle </t>
  </si>
  <si>
    <t>c Chris Mankelow b Mike Anstey</t>
  </si>
  <si>
    <t>c James Philpott b Zaki Rostami</t>
  </si>
  <si>
    <t xml:space="preserve">lbw b Simon Wickham </t>
  </si>
  <si>
    <t>Ollie Sykes</t>
  </si>
  <si>
    <t>c Chris Mankelow b Zaki Rostami</t>
  </si>
  <si>
    <t xml:space="preserve">Rory Hills </t>
  </si>
  <si>
    <t xml:space="preserve">c Sam Martin b Nic Kyle </t>
  </si>
  <si>
    <t xml:space="preserve">James Philpott </t>
  </si>
  <si>
    <t xml:space="preserve">lbw b Nic Kyle </t>
  </si>
  <si>
    <t xml:space="preserve">Mark Hickey </t>
  </si>
  <si>
    <t>Rod Porter .</t>
  </si>
  <si>
    <t>st Justin Fredrickson b Nic Kyle</t>
  </si>
  <si>
    <t>c Sam Martin b Kieran White</t>
  </si>
  <si>
    <t xml:space="preserve">Harry Yeates </t>
  </si>
  <si>
    <t xml:space="preserve">Sean Keaton (LHB) </t>
  </si>
  <si>
    <t>lbw b Kieran White</t>
  </si>
  <si>
    <t xml:space="preserve">Toby Sykes (c) </t>
  </si>
  <si>
    <t xml:space="preserve">retired (not out) </t>
  </si>
  <si>
    <t>Zaki Rostam</t>
  </si>
  <si>
    <t xml:space="preserve">Mike Anstey </t>
  </si>
  <si>
    <t>c Justin Fredrickson b Kieran White</t>
  </si>
  <si>
    <t>Simon Wickham</t>
  </si>
  <si>
    <t>Chris Mankelow</t>
  </si>
  <si>
    <t>Sat 6 August</t>
  </si>
  <si>
    <t>Grannies</t>
  </si>
  <si>
    <t>c Scott Baldwin b Adam Horvath</t>
  </si>
  <si>
    <t>Richard Millard-Smith</t>
  </si>
  <si>
    <t>b Adam Horvath</t>
  </si>
  <si>
    <t xml:space="preserve">Alex Wildman </t>
  </si>
  <si>
    <t xml:space="preserve">b Graeme Thomson </t>
  </si>
  <si>
    <t>James Ellwood</t>
  </si>
  <si>
    <t xml:space="preserve">run out (Cole Hunter) </t>
  </si>
  <si>
    <t>Dan Hawes (LHB)</t>
  </si>
  <si>
    <t>c Justin Fredrickson b Ben Orton</t>
  </si>
  <si>
    <t xml:space="preserve">Will Sandbatch </t>
  </si>
  <si>
    <t xml:space="preserve">c Scott Baldwin b Ben Orton </t>
  </si>
  <si>
    <t>Sam Collins</t>
  </si>
  <si>
    <t>c Zinzan Brooke b Lucas Brooke</t>
  </si>
  <si>
    <t>Warde</t>
  </si>
  <si>
    <t>Richard Fish</t>
  </si>
  <si>
    <t>Lawrence</t>
  </si>
  <si>
    <t>Ben orton</t>
  </si>
  <si>
    <t>Josh Wright</t>
  </si>
  <si>
    <t>Beckles</t>
  </si>
  <si>
    <t>Andrew Neal</t>
  </si>
  <si>
    <t>Van Danburg</t>
  </si>
  <si>
    <t>J Childs</t>
  </si>
  <si>
    <t>Richard Courie</t>
  </si>
  <si>
    <t>Gilbey</t>
  </si>
  <si>
    <t>Van Rensburg</t>
  </si>
  <si>
    <t>Heywood</t>
  </si>
  <si>
    <t>Idlers</t>
  </si>
  <si>
    <t>J Betenson</t>
  </si>
  <si>
    <t>G Shepherd</t>
  </si>
  <si>
    <t>J Gilbey</t>
  </si>
  <si>
    <t>Ct Childs</t>
  </si>
  <si>
    <t>J Cranch</t>
  </si>
  <si>
    <t>T Hayward</t>
  </si>
  <si>
    <t>Ct McMullan</t>
  </si>
  <si>
    <t>G Whitcombe</t>
  </si>
  <si>
    <t>A Richards</t>
  </si>
  <si>
    <t>M van der Berg</t>
  </si>
  <si>
    <t>C Warde</t>
  </si>
  <si>
    <t>R Beckles</t>
  </si>
  <si>
    <t>N Lawrence</t>
  </si>
  <si>
    <t>John Childs</t>
  </si>
  <si>
    <t>Oxford Downs</t>
  </si>
  <si>
    <t xml:space="preserve">Johnny Meardon </t>
  </si>
  <si>
    <t>Run out  (Orton)</t>
  </si>
  <si>
    <t>Ed Wildman</t>
  </si>
  <si>
    <t xml:space="preserve">Oliver Logan </t>
  </si>
  <si>
    <t>c Hamish Marshall b Nic Kyle</t>
  </si>
  <si>
    <t>Ed Hyde</t>
  </si>
  <si>
    <t xml:space="preserve">lbw b Sam Martin </t>
  </si>
  <si>
    <t>Alex Kidwell</t>
  </si>
  <si>
    <t xml:space="preserve"> c Justin Fredrickson b Scott Baldwin</t>
  </si>
  <si>
    <t>Ed Salt</t>
  </si>
  <si>
    <t>c Justin Fredrickson b Vance Thompson</t>
  </si>
  <si>
    <t>Sam Esser</t>
  </si>
  <si>
    <t>lbw b Hamish Marshall</t>
  </si>
  <si>
    <t>Sam Chapman</t>
  </si>
  <si>
    <t xml:space="preserve">c Scott Baldwin b Nic Kyle </t>
  </si>
  <si>
    <t>Freddie Eltringham</t>
  </si>
  <si>
    <t>Leo Cripps</t>
  </si>
  <si>
    <t xml:space="preserve">Freddie Lyon </t>
  </si>
  <si>
    <t>st Justin Fredrickson b Hamish Marshall</t>
  </si>
  <si>
    <t>Omar Hattea</t>
  </si>
  <si>
    <t>c Justin Fredrickson b Nic Kyle</t>
  </si>
  <si>
    <t xml:space="preserve">Alastair Dean </t>
  </si>
  <si>
    <t>Henry</t>
  </si>
  <si>
    <t>Collier</t>
  </si>
  <si>
    <t>18*</t>
  </si>
  <si>
    <t xml:space="preserve">Scott </t>
  </si>
  <si>
    <t>Davidson</t>
  </si>
  <si>
    <t>FOR 9</t>
  </si>
  <si>
    <t>Royal Household</t>
  </si>
  <si>
    <t>Bellamy</t>
  </si>
  <si>
    <t>Peter</t>
  </si>
  <si>
    <t>LNZCC 91 v Goodwood 223-7</t>
  </si>
  <si>
    <t>LNZCC 180 v Grannies 181-7</t>
  </si>
  <si>
    <t>Sykes</t>
  </si>
  <si>
    <t>Ollie</t>
  </si>
  <si>
    <t>Courie</t>
  </si>
  <si>
    <t>LNZCC 251-7 v Idlers 252-6</t>
  </si>
  <si>
    <t xml:space="preserve">Hurlingham </t>
  </si>
  <si>
    <t>Hamish</t>
  </si>
  <si>
    <t>Marshall</t>
  </si>
  <si>
    <t>Thompson</t>
  </si>
  <si>
    <t>Vance</t>
  </si>
  <si>
    <t>LNZCC  259-10 v Hurlingham 202-8</t>
  </si>
  <si>
    <t>Tarrant</t>
  </si>
  <si>
    <t>Alex</t>
  </si>
  <si>
    <t>1*</t>
  </si>
  <si>
    <t>49*</t>
  </si>
  <si>
    <t>Hamish Marshall and Justin Fred</t>
  </si>
  <si>
    <t>Fw; 71, 109, 118, 148, 226, 220</t>
  </si>
  <si>
    <t>FW: 2, 20, 62, 88, 90, 112, 114, 114, 125, 180</t>
  </si>
  <si>
    <t>FW: 5, 99, 103, 103, 195, 205, 232</t>
  </si>
  <si>
    <t>FW: 10, 183, 193, 199, 215, 223, 242, 252, 259, 259</t>
  </si>
  <si>
    <t>North</t>
  </si>
  <si>
    <t>1 Justin Fredrickson</t>
  </si>
  <si>
    <t>b Vaughan Robertson</t>
  </si>
  <si>
    <t xml:space="preserve">2 Luke Vivian </t>
  </si>
  <si>
    <t xml:space="preserve">c Nic Kyle b Richard Brooks </t>
  </si>
  <si>
    <t xml:space="preserve">3 Hamish Marshall </t>
  </si>
  <si>
    <t>c Michael Gane b Mitchell Dimond</t>
  </si>
  <si>
    <t xml:space="preserve">4 Chris Hamilton </t>
  </si>
  <si>
    <t>Run out (gane)</t>
  </si>
  <si>
    <t xml:space="preserve">b Mitchell Dimond </t>
  </si>
  <si>
    <t xml:space="preserve">6 Jonty Vavasour </t>
  </si>
  <si>
    <t>7 Scott Baldwin</t>
  </si>
  <si>
    <t>st Sam Harding b Nic Kyle</t>
  </si>
  <si>
    <t xml:space="preserve">8 Cheyne Voss </t>
  </si>
  <si>
    <t>c Sam Harding b Nic Kyle</t>
  </si>
  <si>
    <t xml:space="preserve">9 Gerard Walsh </t>
  </si>
  <si>
    <t xml:space="preserve">st Sam Harding b Nic Kyle </t>
  </si>
  <si>
    <t xml:space="preserve">10 Adam Horvath </t>
  </si>
  <si>
    <t xml:space="preserve">b James O'Gorman </t>
  </si>
  <si>
    <t>11 Matt Deighton</t>
  </si>
  <si>
    <t>12 John Dennis</t>
  </si>
  <si>
    <t>FW: 27, 54, 61, 64, 64, 72, 76, 103, 119</t>
  </si>
  <si>
    <t>Vaughan Roberston</t>
  </si>
  <si>
    <t>Jon Lake</t>
  </si>
  <si>
    <t>Mitchell Dimond</t>
  </si>
  <si>
    <t>James O'Gorman</t>
  </si>
  <si>
    <t xml:space="preserve">1 Andrew Haines </t>
  </si>
  <si>
    <t>lbw b Scott Baldwin</t>
  </si>
  <si>
    <t xml:space="preserve">2 Kieran White </t>
  </si>
  <si>
    <t>c Luke Vivian b Hamish Marshall</t>
  </si>
  <si>
    <t>3 Sam Harding</t>
  </si>
  <si>
    <t xml:space="preserve">4 Cam Rutherford </t>
  </si>
  <si>
    <t xml:space="preserve">5 Andrew Barkle </t>
  </si>
  <si>
    <t xml:space="preserve">b Jonty Vavasour </t>
  </si>
  <si>
    <t>6 Michael Gan</t>
  </si>
  <si>
    <t xml:space="preserve">7 Mitchell Dimond </t>
  </si>
  <si>
    <t>c Scott Baldwin b Jonty Vavasour</t>
  </si>
  <si>
    <t xml:space="preserve">8 Nic Kyle (LHB) </t>
  </si>
  <si>
    <t>9 Richard Brooks</t>
  </si>
  <si>
    <t>10 Sam Martin</t>
  </si>
  <si>
    <t>11 Vaughan Robertson</t>
  </si>
  <si>
    <t>12 Jon Lake</t>
  </si>
  <si>
    <t>13 James O'Gorman</t>
  </si>
  <si>
    <t>FW: 19, 20, 81, 81, 81, 116</t>
  </si>
  <si>
    <t>Jonty Vavasour</t>
  </si>
  <si>
    <t>Cheyne Voss</t>
  </si>
  <si>
    <t>Rutherford</t>
  </si>
  <si>
    <t>Cam</t>
  </si>
  <si>
    <t>Dimond</t>
  </si>
  <si>
    <t>Mitch</t>
  </si>
  <si>
    <t>Lake</t>
  </si>
  <si>
    <t xml:space="preserve">Jon </t>
  </si>
  <si>
    <t>54*</t>
  </si>
  <si>
    <t>Nth V sth</t>
  </si>
  <si>
    <t>LMZCC</t>
  </si>
  <si>
    <t>Nth V Sth</t>
  </si>
  <si>
    <t>Chris Nolan</t>
  </si>
  <si>
    <t>Joss Wingfield Digby3</t>
  </si>
  <si>
    <t>80*</t>
  </si>
  <si>
    <t>60*</t>
  </si>
  <si>
    <t>Joss Wingfield Digby</t>
  </si>
  <si>
    <t>Stephen Jennings</t>
  </si>
  <si>
    <t xml:space="preserve">Catches: Scott Baldwin, Chyne Voss </t>
  </si>
  <si>
    <t>Jennings</t>
  </si>
  <si>
    <t>Stephen</t>
  </si>
  <si>
    <t>Wingfield Digby</t>
  </si>
  <si>
    <t>Swinbrook</t>
  </si>
  <si>
    <t>LNZCC 164-1 Swinbrook 163</t>
  </si>
  <si>
    <t xml:space="preserve">FW: </t>
  </si>
  <si>
    <t>LNZCC v Ibiza CC</t>
  </si>
  <si>
    <t>LNZ won toss and batted</t>
  </si>
  <si>
    <t>David Harrington 3</t>
  </si>
  <si>
    <t>Ryan Hardy 0</t>
  </si>
  <si>
    <t>Chris Hamilton 38</t>
  </si>
  <si>
    <t>Sam Harding 0 gd</t>
  </si>
  <si>
    <t>Jared Bourke 10</t>
  </si>
  <si>
    <t>Gerard Walsh 0</t>
  </si>
  <si>
    <t>Richard Brooks 67</t>
  </si>
  <si>
    <t>Peter Bellamy 9</t>
  </si>
  <si>
    <t>Adam Harvorth 0</t>
  </si>
  <si>
    <t>Vaughan Robertson 7*</t>
  </si>
  <si>
    <t>Josh Wright 17*</t>
  </si>
  <si>
    <t>Extras 12</t>
  </si>
  <si>
    <t>FOW 0,3,3,27,29,92,137,137,137</t>
  </si>
  <si>
    <t>LNZ 164/9 at 30 Overs</t>
  </si>
  <si>
    <t>Ibiza 165/6</t>
  </si>
  <si>
    <t>Sam Gooda 62</t>
  </si>
  <si>
    <t>FOW 8,20,24,24,65,160</t>
  </si>
  <si>
    <t>V Robertson 6/0/39/2</t>
  </si>
  <si>
    <t>A Harworth 6/0/27/3</t>
  </si>
  <si>
    <t>R Brooks 4/1/15/0</t>
  </si>
  <si>
    <t>Jarrad Bourke 3/0/16/0</t>
  </si>
  <si>
    <t>G Walsh 5/0/40/1</t>
  </si>
  <si>
    <t>P Bellamy 2/029/0</t>
  </si>
  <si>
    <t>J Wright 1/0/6/0</t>
  </si>
  <si>
    <t>Catches: Harrington, Brooks, Horvath</t>
  </si>
  <si>
    <t>No</t>
  </si>
  <si>
    <t>Harrington</t>
  </si>
  <si>
    <t>David</t>
  </si>
  <si>
    <t>Hardy</t>
  </si>
  <si>
    <t>7*</t>
  </si>
  <si>
    <t>Ibiza</t>
  </si>
  <si>
    <t>LNZCC 164-9 Ibiza 165-6</t>
  </si>
  <si>
    <t>N/A</t>
  </si>
  <si>
    <t>Cheyne</t>
  </si>
  <si>
    <t>Stats and Averages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</si>
</sst>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u/>
      <sz val="12"/>
      <color indexed="18"/>
      <name val="Calibri"/>
      <family val="2"/>
    </font>
    <font>
      <sz val="12"/>
      <color theme="1"/>
      <name val="Calibri"/>
      <family val="2"/>
    </font>
    <font>
      <sz val="12"/>
      <color indexed="18"/>
      <name val="Calibri"/>
      <family val="2"/>
    </font>
    <font>
      <u/>
      <sz val="12"/>
      <color indexed="1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8"/>
      <name val="Calibri"/>
      <family val="2"/>
    </font>
    <font>
      <u/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90"/>
      <name val="Calibri"/>
      <family val="2"/>
    </font>
    <font>
      <b/>
      <u/>
      <sz val="12"/>
      <color rgb="FF000090"/>
      <name val="Calibri"/>
      <family val="2"/>
    </font>
    <font>
      <b/>
      <u/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Calibri"/>
      <family val="2"/>
    </font>
    <font>
      <b/>
      <u/>
      <sz val="12"/>
      <color indexed="18"/>
      <name val="Calibri"/>
      <family val="2"/>
    </font>
    <font>
      <sz val="12"/>
      <color indexed="18"/>
      <name val="Calibri"/>
      <family val="2"/>
    </font>
    <font>
      <u/>
      <sz val="12"/>
      <color indexed="1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8"/>
      <name val="Calibri"/>
      <family val="2"/>
    </font>
    <font>
      <u/>
      <sz val="12"/>
      <color indexed="8"/>
      <name val="Calibri"/>
      <family val="2"/>
    </font>
    <font>
      <b/>
      <u/>
      <sz val="12"/>
      <color rgb="FF000090"/>
      <name val="Calibri"/>
      <family val="2"/>
    </font>
    <font>
      <b/>
      <u/>
      <sz val="12"/>
      <color rgb="FFFF0000"/>
      <name val="Calibri"/>
      <family val="2"/>
    </font>
    <font>
      <b/>
      <sz val="12"/>
      <color rgb="FF000090"/>
      <name val="Calibri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1" xfId="0" applyFont="1" applyBorder="1" applyAlignment="1">
      <alignment horizontal="right"/>
    </xf>
    <xf numFmtId="0" fontId="3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quotePrefix="1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0" fontId="3" fillId="0" borderId="7" xfId="0" applyFont="1" applyBorder="1"/>
    <xf numFmtId="0" fontId="12" fillId="0" borderId="8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4" fillId="0" borderId="0" xfId="0" applyFont="1" applyBorder="1"/>
    <xf numFmtId="0" fontId="15" fillId="0" borderId="0" xfId="0" applyFont="1"/>
    <xf numFmtId="20" fontId="0" fillId="0" borderId="0" xfId="0" applyNumberFormat="1"/>
    <xf numFmtId="0" fontId="0" fillId="0" borderId="8" xfId="0" applyBorder="1"/>
    <xf numFmtId="0" fontId="16" fillId="0" borderId="0" xfId="0" applyFont="1" applyAlignment="1">
      <alignment vertical="center"/>
    </xf>
    <xf numFmtId="0" fontId="17" fillId="0" borderId="2" xfId="0" applyFont="1" applyBorder="1"/>
    <xf numFmtId="0" fontId="18" fillId="0" borderId="3" xfId="0" applyFont="1" applyBorder="1"/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/>
    <xf numFmtId="0" fontId="17" fillId="0" borderId="5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9" fillId="0" borderId="5" xfId="0" applyFont="1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9" fillId="0" borderId="0" xfId="0" applyFont="1"/>
    <xf numFmtId="0" fontId="17" fillId="0" borderId="0" xfId="0" quotePrefix="1" applyFont="1" applyBorder="1"/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0" xfId="0" applyFont="1" applyBorder="1"/>
    <xf numFmtId="0" fontId="24" fillId="0" borderId="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6" fillId="0" borderId="0" xfId="0" applyFont="1" applyBorder="1"/>
    <xf numFmtId="0" fontId="25" fillId="0" borderId="0" xfId="0" applyFont="1" applyBorder="1"/>
    <xf numFmtId="0" fontId="17" fillId="0" borderId="7" xfId="0" applyFont="1" applyBorder="1"/>
    <xf numFmtId="0" fontId="27" fillId="0" borderId="8" xfId="0" applyFont="1" applyBorder="1"/>
    <xf numFmtId="0" fontId="17" fillId="0" borderId="8" xfId="0" applyFont="1" applyBorder="1"/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2" fillId="0" borderId="0" xfId="0" applyFont="1"/>
    <xf numFmtId="0" fontId="17" fillId="0" borderId="0" xfId="0" applyFont="1" applyAlignment="1">
      <alignment horizontal="center"/>
    </xf>
    <xf numFmtId="15" fontId="0" fillId="0" borderId="0" xfId="0" applyNumberFormat="1"/>
    <xf numFmtId="0" fontId="28" fillId="0" borderId="0" xfId="0" applyFont="1"/>
    <xf numFmtId="0" fontId="0" fillId="0" borderId="8" xfId="0" applyFont="1" applyBorder="1"/>
    <xf numFmtId="0" fontId="0" fillId="0" borderId="0" xfId="0" applyFont="1"/>
    <xf numFmtId="0" fontId="0" fillId="2" borderId="5" xfId="0" applyFont="1" applyFill="1" applyBorder="1"/>
    <xf numFmtId="0" fontId="0" fillId="2" borderId="0" xfId="0" applyFont="1" applyFill="1" applyBorder="1"/>
    <xf numFmtId="0" fontId="0" fillId="2" borderId="6" xfId="0" applyFont="1" applyFill="1" applyBorder="1"/>
    <xf numFmtId="0" fontId="0" fillId="2" borderId="8" xfId="0" applyFont="1" applyFill="1" applyBorder="1"/>
    <xf numFmtId="0" fontId="0" fillId="2" borderId="7" xfId="0" applyFont="1" applyFill="1" applyBorder="1"/>
    <xf numFmtId="0" fontId="0" fillId="2" borderId="9" xfId="0" applyFont="1" applyFill="1" applyBorder="1"/>
    <xf numFmtId="0" fontId="0" fillId="2" borderId="0" xfId="0" applyFont="1" applyFill="1"/>
    <xf numFmtId="0" fontId="0" fillId="2" borderId="11" xfId="0" applyFont="1" applyFill="1" applyBorder="1"/>
    <xf numFmtId="164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2" fontId="0" fillId="2" borderId="6" xfId="0" applyNumberFormat="1" applyFont="1" applyFill="1" applyBorder="1"/>
    <xf numFmtId="164" fontId="0" fillId="2" borderId="0" xfId="0" applyNumberFormat="1" applyFont="1" applyFill="1" applyBorder="1" applyAlignment="1">
      <alignment horizontal="right"/>
    </xf>
    <xf numFmtId="0" fontId="0" fillId="2" borderId="12" xfId="0" applyFont="1" applyFill="1" applyBorder="1"/>
    <xf numFmtId="0" fontId="29" fillId="2" borderId="2" xfId="0" applyFont="1" applyFill="1" applyBorder="1"/>
    <xf numFmtId="0" fontId="29" fillId="2" borderId="3" xfId="0" applyFont="1" applyFill="1" applyBorder="1"/>
    <xf numFmtId="0" fontId="29" fillId="2" borderId="4" xfId="0" applyFont="1" applyFill="1" applyBorder="1"/>
    <xf numFmtId="0" fontId="29" fillId="2" borderId="10" xfId="0" applyFont="1" applyFill="1" applyBorder="1"/>
    <xf numFmtId="0" fontId="30" fillId="2" borderId="0" xfId="0" applyFont="1" applyFill="1"/>
    <xf numFmtId="0" fontId="0" fillId="2" borderId="0" xfId="0" quotePrefix="1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1" fillId="3" borderId="4" xfId="0" applyFont="1" applyFill="1" applyBorder="1"/>
    <xf numFmtId="0" fontId="31" fillId="3" borderId="7" xfId="0" applyFont="1" applyFill="1" applyBorder="1"/>
    <xf numFmtId="0" fontId="31" fillId="3" borderId="8" xfId="0" applyFont="1" applyFill="1" applyBorder="1"/>
    <xf numFmtId="0" fontId="31" fillId="3" borderId="9" xfId="0" applyFont="1" applyFill="1" applyBorder="1"/>
    <xf numFmtId="0" fontId="31" fillId="3" borderId="5" xfId="0" applyFont="1" applyFill="1" applyBorder="1"/>
    <xf numFmtId="0" fontId="31" fillId="3" borderId="0" xfId="0" applyFont="1" applyFill="1" applyBorder="1"/>
    <xf numFmtId="0" fontId="31" fillId="3" borderId="6" xfId="0" applyFont="1" applyFill="1" applyBorder="1"/>
    <xf numFmtId="0" fontId="31" fillId="3" borderId="3" xfId="0" applyFont="1" applyFill="1" applyBorder="1" applyAlignment="1">
      <alignment horizontal="center"/>
    </xf>
    <xf numFmtId="0" fontId="31" fillId="3" borderId="8" xfId="0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1" fillId="3" borderId="4" xfId="0" applyFont="1" applyFill="1" applyBorder="1" applyAlignment="1">
      <alignment horizontal="center"/>
    </xf>
    <xf numFmtId="0" fontId="31" fillId="3" borderId="9" xfId="0" applyFont="1" applyFill="1" applyBorder="1" applyAlignment="1">
      <alignment horizontal="center"/>
    </xf>
    <xf numFmtId="0" fontId="31" fillId="3" borderId="9" xfId="0" applyFont="1" applyFill="1" applyBorder="1" applyAlignment="1">
      <alignment horizontal="center" wrapText="1"/>
    </xf>
    <xf numFmtId="0" fontId="29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1" fillId="3" borderId="7" xfId="0" applyFont="1" applyFill="1" applyBorder="1" applyAlignment="1">
      <alignment horizontal="right"/>
    </xf>
    <xf numFmtId="0" fontId="31" fillId="3" borderId="8" xfId="0" applyFont="1" applyFill="1" applyBorder="1" applyAlignment="1">
      <alignment horizontal="right"/>
    </xf>
    <xf numFmtId="0" fontId="31" fillId="3" borderId="9" xfId="0" applyFont="1" applyFill="1" applyBorder="1" applyAlignment="1">
      <alignment horizontal="righ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</xdr:colOff>
      <xdr:row>11</xdr:row>
      <xdr:rowOff>142875</xdr:rowOff>
    </xdr:from>
    <xdr:ext cx="914400" cy="264560"/>
    <xdr:sp macro="" textlink="">
      <xdr:nvSpPr>
        <xdr:cNvPr id="2" name="TextBox 1"/>
        <xdr:cNvSpPr txBox="1"/>
      </xdr:nvSpPr>
      <xdr:spPr>
        <a:xfrm>
          <a:off x="4271962" y="223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6"/>
  <sheetViews>
    <sheetView tabSelected="1" workbookViewId="0">
      <selection activeCell="O110" sqref="O110"/>
    </sheetView>
  </sheetViews>
  <sheetFormatPr defaultColWidth="8.85546875" defaultRowHeight="15" x14ac:dyDescent="0.25"/>
  <cols>
    <col min="1" max="1" width="8.85546875" style="88"/>
    <col min="2" max="2" width="17.28515625" style="88" customWidth="1"/>
    <col min="3" max="3" width="8.85546875" style="88"/>
    <col min="4" max="4" width="3.42578125" style="88" customWidth="1"/>
    <col min="5" max="9" width="8.85546875" style="88"/>
    <col min="10" max="10" width="8.85546875" style="123"/>
    <col min="11" max="11" width="8.140625" style="123" customWidth="1"/>
    <col min="12" max="12" width="4.7109375" style="123" customWidth="1"/>
    <col min="13" max="16384" width="8.85546875" style="88"/>
  </cols>
  <sheetData>
    <row r="1" spans="1:17" x14ac:dyDescent="0.25">
      <c r="A1" s="106"/>
      <c r="B1" s="108" t="s">
        <v>875</v>
      </c>
      <c r="C1" s="109"/>
      <c r="D1" s="110"/>
      <c r="E1" s="108" t="s">
        <v>10</v>
      </c>
      <c r="F1" s="109"/>
      <c r="G1" s="109"/>
      <c r="H1" s="109"/>
      <c r="I1" s="109"/>
      <c r="J1" s="124"/>
      <c r="K1" s="117"/>
      <c r="L1" s="117"/>
      <c r="M1" s="108"/>
      <c r="N1" s="109"/>
      <c r="O1" s="109"/>
      <c r="P1" s="109"/>
      <c r="Q1" s="110"/>
    </row>
    <row r="2" spans="1:17" x14ac:dyDescent="0.25">
      <c r="A2" s="106"/>
      <c r="B2" s="114"/>
      <c r="C2" s="115"/>
      <c r="D2" s="116"/>
      <c r="E2" s="111" t="s">
        <v>88</v>
      </c>
      <c r="F2" s="112"/>
      <c r="G2" s="112"/>
      <c r="H2" s="112"/>
      <c r="I2" s="112"/>
      <c r="J2" s="125"/>
      <c r="K2" s="118"/>
      <c r="L2" s="118"/>
      <c r="M2" s="111" t="s">
        <v>89</v>
      </c>
      <c r="N2" s="112"/>
      <c r="O2" s="112"/>
      <c r="P2" s="112"/>
      <c r="Q2" s="113"/>
    </row>
    <row r="3" spans="1:17" ht="30" x14ac:dyDescent="0.25">
      <c r="A3" s="106"/>
      <c r="B3" s="111"/>
      <c r="C3" s="112"/>
      <c r="D3" s="113"/>
      <c r="E3" s="111" t="s">
        <v>90</v>
      </c>
      <c r="F3" s="130" t="s">
        <v>91</v>
      </c>
      <c r="G3" s="130" t="s">
        <v>92</v>
      </c>
      <c r="H3" s="130" t="s">
        <v>6</v>
      </c>
      <c r="I3" s="130" t="s">
        <v>93</v>
      </c>
      <c r="J3" s="126" t="s">
        <v>94</v>
      </c>
      <c r="K3" s="118" t="s">
        <v>212</v>
      </c>
      <c r="L3" s="118" t="s">
        <v>213</v>
      </c>
      <c r="M3" s="129" t="s">
        <v>95</v>
      </c>
      <c r="N3" s="130" t="s">
        <v>96</v>
      </c>
      <c r="O3" s="130" t="s">
        <v>6</v>
      </c>
      <c r="P3" s="130" t="s">
        <v>97</v>
      </c>
      <c r="Q3" s="131" t="s">
        <v>93</v>
      </c>
    </row>
    <row r="4" spans="1:17" x14ac:dyDescent="0.25">
      <c r="A4" s="106"/>
      <c r="B4" s="95"/>
      <c r="C4" s="95"/>
      <c r="D4" s="95"/>
      <c r="E4" s="105"/>
      <c r="F4" s="102"/>
      <c r="G4" s="103"/>
      <c r="H4" s="103"/>
      <c r="I4" s="103"/>
      <c r="J4" s="127"/>
      <c r="K4" s="119"/>
      <c r="L4" s="119"/>
      <c r="M4" s="102"/>
      <c r="N4" s="103"/>
      <c r="O4" s="103"/>
      <c r="P4" s="103"/>
      <c r="Q4" s="104"/>
    </row>
    <row r="5" spans="1:17" x14ac:dyDescent="0.25">
      <c r="A5" s="106"/>
      <c r="B5" s="95" t="s">
        <v>113</v>
      </c>
      <c r="C5" s="95" t="s">
        <v>114</v>
      </c>
      <c r="D5" s="95"/>
      <c r="E5" s="96">
        <v>13</v>
      </c>
      <c r="F5" s="89">
        <v>11</v>
      </c>
      <c r="G5" s="90">
        <v>0</v>
      </c>
      <c r="H5" s="90">
        <f>+Harefield!H8+'Hampshire Hogs'!G2+'4 Elms'!E5+Ripley!E4+Hagley!E6+'Oxford Downs'!G3+Richmond!G8+Grannies!F12+Hurlingham!F2+'Nth v Sth'!G3+Swinbrook!E4</f>
        <v>249</v>
      </c>
      <c r="I5" s="97">
        <f t="shared" ref="I5:I35" si="0">+H5/(F5-G5)</f>
        <v>22.636363636363637</v>
      </c>
      <c r="J5" s="98">
        <v>38</v>
      </c>
      <c r="K5" s="120">
        <v>2</v>
      </c>
      <c r="L5" s="120"/>
      <c r="M5" s="89"/>
      <c r="N5" s="90"/>
      <c r="O5" s="90"/>
      <c r="P5" s="90"/>
      <c r="Q5" s="99"/>
    </row>
    <row r="6" spans="1:17" x14ac:dyDescent="0.25">
      <c r="A6" s="106"/>
      <c r="B6" s="95" t="s">
        <v>107</v>
      </c>
      <c r="C6" s="95" t="s">
        <v>108</v>
      </c>
      <c r="D6" s="95"/>
      <c r="E6" s="96">
        <v>7</v>
      </c>
      <c r="F6" s="89">
        <v>7</v>
      </c>
      <c r="G6" s="90">
        <v>1</v>
      </c>
      <c r="H6" s="90">
        <f>+Harefield!H5+Wimbledon!E6+HAC!F3+Ripley!E5+Richmond!G3+Hurlingham!F3+Swinbrook!E3</f>
        <v>245</v>
      </c>
      <c r="I6" s="97">
        <f t="shared" si="0"/>
        <v>40.833333333333336</v>
      </c>
      <c r="J6" s="98" t="s">
        <v>828</v>
      </c>
      <c r="K6" s="120">
        <v>1</v>
      </c>
      <c r="L6" s="120"/>
      <c r="M6" s="89"/>
      <c r="N6" s="90"/>
      <c r="O6" s="90"/>
      <c r="P6" s="90"/>
      <c r="Q6" s="99"/>
    </row>
    <row r="7" spans="1:17" x14ac:dyDescent="0.25">
      <c r="A7" s="106"/>
      <c r="B7" s="90" t="s">
        <v>100</v>
      </c>
      <c r="C7" s="95" t="s">
        <v>101</v>
      </c>
      <c r="D7" s="95"/>
      <c r="E7" s="96">
        <v>7</v>
      </c>
      <c r="F7" s="89">
        <v>7</v>
      </c>
      <c r="G7" s="90">
        <v>0</v>
      </c>
      <c r="H7" s="90">
        <f>+Harefield!H3+Broadhalfpenny!G9+'4 Elms'!E7+Ripley!E7+Richmond!G5+Idlers!E8+'Nth v Sth'!G4</f>
        <v>239</v>
      </c>
      <c r="I7" s="97">
        <f t="shared" si="0"/>
        <v>34.142857142857146</v>
      </c>
      <c r="J7" s="98">
        <v>35</v>
      </c>
      <c r="K7" s="120">
        <v>1</v>
      </c>
      <c r="L7" s="120"/>
      <c r="M7" s="89">
        <f>Harefield!C24+Broadhalfpenny!C20</f>
        <v>12.4</v>
      </c>
      <c r="N7" s="90">
        <f>+Broadhalfpenny!D20</f>
        <v>1</v>
      </c>
      <c r="O7" s="90">
        <f>+Harefield!E24+Broadhalfpenny!E20</f>
        <v>79</v>
      </c>
      <c r="P7" s="90">
        <f>+Harefield!F24+Broadhalfpenny!F20</f>
        <v>5</v>
      </c>
      <c r="Q7" s="99">
        <f>+O7/+P7</f>
        <v>15.8</v>
      </c>
    </row>
    <row r="8" spans="1:17" x14ac:dyDescent="0.25">
      <c r="A8" s="106"/>
      <c r="B8" s="95" t="s">
        <v>105</v>
      </c>
      <c r="C8" s="95" t="s">
        <v>106</v>
      </c>
      <c r="D8" s="95"/>
      <c r="E8" s="96">
        <v>8</v>
      </c>
      <c r="F8" s="89">
        <v>8</v>
      </c>
      <c r="G8" s="90">
        <v>2</v>
      </c>
      <c r="H8" s="90">
        <f>+Wimbledon!E8+Harefield!H4+Broadhalfpenny!G4+HAC!F4+'Wiltshire Q'!F2+Grannies!F3+Idlers!E7+Ibiza!D13</f>
        <v>190</v>
      </c>
      <c r="I8" s="97">
        <f t="shared" si="0"/>
        <v>31.666666666666668</v>
      </c>
      <c r="J8" s="98" t="s">
        <v>251</v>
      </c>
      <c r="K8" s="120">
        <v>1</v>
      </c>
      <c r="L8" s="120"/>
      <c r="M8" s="89">
        <f>+Grannies!C39+Idlers!B46+Ibiza!D28</f>
        <v>9.8000000000000007</v>
      </c>
      <c r="N8" s="90">
        <f>+Idlers!C46</f>
        <v>0</v>
      </c>
      <c r="O8" s="90">
        <f>+Grannies!E39+Idlers!D46+Ibiza!F28</f>
        <v>58</v>
      </c>
      <c r="P8" s="90">
        <f>+Idlers!E46</f>
        <v>2</v>
      </c>
      <c r="Q8" s="99">
        <f>+O8/+P8</f>
        <v>29</v>
      </c>
    </row>
    <row r="9" spans="1:17" x14ac:dyDescent="0.25">
      <c r="A9" s="106"/>
      <c r="B9" s="95" t="s">
        <v>487</v>
      </c>
      <c r="C9" s="95" t="s">
        <v>281</v>
      </c>
      <c r="D9" s="95"/>
      <c r="E9" s="96">
        <v>2</v>
      </c>
      <c r="F9" s="89">
        <v>2</v>
      </c>
      <c r="G9" s="90">
        <v>0</v>
      </c>
      <c r="H9" s="90">
        <f>+'Oxford Downs'!G4+Idlers!E6</f>
        <v>184</v>
      </c>
      <c r="I9" s="97">
        <f t="shared" si="0"/>
        <v>92</v>
      </c>
      <c r="J9" s="98">
        <v>81</v>
      </c>
      <c r="K9" s="120"/>
      <c r="L9" s="120"/>
      <c r="M9" s="89">
        <f>+'Oxford Downs'!C43+Idlers!B45</f>
        <v>13</v>
      </c>
      <c r="N9" s="90">
        <v>0</v>
      </c>
      <c r="O9" s="90">
        <f>+'Oxford Downs'!E43+Idlers!D45</f>
        <v>56</v>
      </c>
      <c r="P9" s="90">
        <f>+'Oxford Downs'!F43</f>
        <v>2</v>
      </c>
      <c r="Q9" s="99">
        <f>+O9/+P9</f>
        <v>28</v>
      </c>
    </row>
    <row r="10" spans="1:17" x14ac:dyDescent="0.25">
      <c r="A10" s="106"/>
      <c r="B10" s="95" t="s">
        <v>196</v>
      </c>
      <c r="C10" s="95" t="s">
        <v>112</v>
      </c>
      <c r="D10" s="95"/>
      <c r="E10" s="96">
        <v>3</v>
      </c>
      <c r="F10" s="89">
        <v>3</v>
      </c>
      <c r="G10" s="90">
        <v>1</v>
      </c>
      <c r="H10" s="90">
        <f>+Wimbledon!E7+HAC!F6+'Wiltshire Q'!F4</f>
        <v>148</v>
      </c>
      <c r="I10" s="97">
        <f t="shared" si="0"/>
        <v>74</v>
      </c>
      <c r="J10" s="98" t="s">
        <v>310</v>
      </c>
      <c r="K10" s="120">
        <v>4</v>
      </c>
      <c r="L10" s="120">
        <v>1</v>
      </c>
      <c r="M10" s="89"/>
      <c r="N10" s="90"/>
      <c r="O10" s="90"/>
      <c r="P10" s="90"/>
      <c r="Q10" s="99"/>
    </row>
    <row r="11" spans="1:17" x14ac:dyDescent="0.25">
      <c r="A11" s="106"/>
      <c r="B11" s="95" t="s">
        <v>757</v>
      </c>
      <c r="C11" s="95" t="s">
        <v>756</v>
      </c>
      <c r="D11" s="95"/>
      <c r="E11" s="96">
        <v>2</v>
      </c>
      <c r="F11" s="89">
        <v>2</v>
      </c>
      <c r="G11" s="90">
        <v>0</v>
      </c>
      <c r="H11" s="90">
        <f>+Hurlingham!F4+'Nth v Sth'!G5</f>
        <v>139</v>
      </c>
      <c r="I11" s="97">
        <f t="shared" si="0"/>
        <v>69.5</v>
      </c>
      <c r="J11" s="98">
        <v>124</v>
      </c>
      <c r="K11" s="120"/>
      <c r="L11" s="120"/>
      <c r="M11" s="89">
        <f>+Hurlingham!C43+'Nth v Sth'!C47</f>
        <v>7</v>
      </c>
      <c r="N11" s="90">
        <v>0</v>
      </c>
      <c r="O11" s="90">
        <f>+Hurlingham!E43+'Nth v Sth'!E47</f>
        <v>47</v>
      </c>
      <c r="P11" s="90">
        <f>+Hurlingham!F43+'Nth v Sth'!F47</f>
        <v>3</v>
      </c>
      <c r="Q11" s="99">
        <f>+O11/+P11</f>
        <v>15.666666666666666</v>
      </c>
    </row>
    <row r="12" spans="1:17" x14ac:dyDescent="0.25">
      <c r="A12" s="106"/>
      <c r="B12" s="90" t="s">
        <v>84</v>
      </c>
      <c r="C12" s="95" t="s">
        <v>75</v>
      </c>
      <c r="D12" s="95"/>
      <c r="E12" s="96">
        <v>13</v>
      </c>
      <c r="F12" s="89">
        <v>9</v>
      </c>
      <c r="G12" s="90">
        <v>4</v>
      </c>
      <c r="H12" s="90">
        <f>+Harefield!H12+Wimbledon!E11+'Hampshire Hogs'!G8+Hagley!E11+Richmond!G10+Goodwood!D37+Grannies!F4+Hurlingham!F8+'Nth v Sth'!G35</f>
        <v>127</v>
      </c>
      <c r="I12" s="97">
        <f t="shared" si="0"/>
        <v>25.4</v>
      </c>
      <c r="J12" s="98">
        <v>23</v>
      </c>
      <c r="K12" s="120"/>
      <c r="L12" s="120"/>
      <c r="M12" s="89">
        <f>+Harefield!C21+Wimbledon!D21+'Hartley W'!D25+'Hampshire Hogs'!C19+HAC!D23+'Wiltshire Q'!D21+Richmond!C41+Hagley!D48+Goodwood!D26+Grannies!C36+Hurlingham!C41+'Royal Household'!C30+'Nth v Sth'!C23</f>
        <v>101.1</v>
      </c>
      <c r="N12" s="90">
        <f>1+1+1+1+Hagley!E48+Goodwood!E26+Grannies!D36+Hurlingham!D41</f>
        <v>8</v>
      </c>
      <c r="O12" s="90">
        <f>+Harefield!E21+Wimbledon!F21+'Hartley W'!F25+'Hampshire Hogs'!E19+HAC!F23+'Wiltshire Q'!F21+Richmond!E41+Hagley!F48+Goodwood!F26+Grannies!E36+Hurlingham!E41+'Royal Household'!E30+'Nth v Sth'!E23</f>
        <v>533</v>
      </c>
      <c r="P12" s="90">
        <f>+Harefield!F21+Wimbledon!G21+'Hartley W'!G25+'Hampshire Hogs'!F19+HAC!G23+'Wiltshire Q'!G21+Richmond!F41+Hagley!G48+Goodwood!G26+Grannies!F36+Hurlingham!F41+'Royal Household'!F30+'Nth v Sth'!F23</f>
        <v>27</v>
      </c>
      <c r="Q12" s="99">
        <f>+O12/+P12</f>
        <v>19.74074074074074</v>
      </c>
    </row>
    <row r="13" spans="1:17" x14ac:dyDescent="0.25">
      <c r="A13" s="106"/>
      <c r="B13" s="95" t="s">
        <v>157</v>
      </c>
      <c r="C13" s="95" t="s">
        <v>77</v>
      </c>
      <c r="D13" s="95"/>
      <c r="E13" s="96">
        <v>4</v>
      </c>
      <c r="F13" s="89">
        <v>4</v>
      </c>
      <c r="G13" s="90">
        <v>1</v>
      </c>
      <c r="H13" s="90">
        <f>+Broadhalfpenny!G3+'Oxford Downs'!G5+'Royal Household'!F8+Swinbrook!E5</f>
        <v>109</v>
      </c>
      <c r="I13" s="97">
        <f t="shared" si="0"/>
        <v>36.333333333333336</v>
      </c>
      <c r="J13" s="98" t="s">
        <v>829</v>
      </c>
      <c r="K13" s="120"/>
      <c r="L13" s="120"/>
      <c r="M13" s="89"/>
      <c r="N13" s="90"/>
      <c r="O13" s="90"/>
      <c r="P13" s="90"/>
      <c r="Q13" s="99"/>
    </row>
    <row r="14" spans="1:17" x14ac:dyDescent="0.25">
      <c r="A14" s="106"/>
      <c r="B14" s="95" t="s">
        <v>109</v>
      </c>
      <c r="C14" s="95" t="s">
        <v>110</v>
      </c>
      <c r="D14" s="95"/>
      <c r="E14" s="96">
        <v>3</v>
      </c>
      <c r="F14" s="89">
        <v>3</v>
      </c>
      <c r="G14" s="90">
        <v>0</v>
      </c>
      <c r="H14" s="90">
        <f>+Harefield!H6+Grannies!F5+'Nth v Sth'!G29</f>
        <v>91</v>
      </c>
      <c r="I14" s="97">
        <f t="shared" si="0"/>
        <v>30.333333333333332</v>
      </c>
      <c r="J14" s="98">
        <v>76</v>
      </c>
      <c r="K14" s="120"/>
      <c r="L14" s="120"/>
      <c r="M14" s="89">
        <f>+Harefield!C22+Grannies!C37</f>
        <v>13</v>
      </c>
      <c r="N14" s="90">
        <f>+Grannies!D37</f>
        <v>1</v>
      </c>
      <c r="O14" s="90">
        <f>+Harefield!E22+Grannies!E37</f>
        <v>69</v>
      </c>
      <c r="P14" s="90">
        <f>+Grannies!F37</f>
        <v>3</v>
      </c>
      <c r="Q14" s="99">
        <f>+O14/+P14</f>
        <v>23</v>
      </c>
    </row>
    <row r="15" spans="1:17" x14ac:dyDescent="0.25">
      <c r="A15" s="106"/>
      <c r="B15" s="95" t="s">
        <v>283</v>
      </c>
      <c r="C15" s="95" t="s">
        <v>276</v>
      </c>
      <c r="D15" s="95"/>
      <c r="E15" s="96">
        <v>2</v>
      </c>
      <c r="F15" s="89">
        <v>1</v>
      </c>
      <c r="G15" s="90">
        <v>1</v>
      </c>
      <c r="H15" s="90">
        <f>+'Wiltshire Q'!F6</f>
        <v>81</v>
      </c>
      <c r="I15" s="100" t="s">
        <v>873</v>
      </c>
      <c r="J15" s="98" t="s">
        <v>309</v>
      </c>
      <c r="K15" s="120"/>
      <c r="L15" s="120"/>
      <c r="M15" s="89">
        <f>+'Wiltshire Q'!D22+'Nth v Sth'!C24</f>
        <v>10</v>
      </c>
      <c r="N15" s="90">
        <v>1</v>
      </c>
      <c r="O15" s="90">
        <f>+'Wiltshire Q'!F22+'Nth v Sth'!E24</f>
        <v>31</v>
      </c>
      <c r="P15" s="90">
        <f>0+'Nth v Sth'!F24</f>
        <v>1</v>
      </c>
      <c r="Q15" s="99">
        <f>+O15/+P15</f>
        <v>31</v>
      </c>
    </row>
    <row r="16" spans="1:17" x14ac:dyDescent="0.25">
      <c r="A16" s="106"/>
      <c r="B16" s="95" t="s">
        <v>117</v>
      </c>
      <c r="C16" s="95" t="s">
        <v>108</v>
      </c>
      <c r="D16" s="95"/>
      <c r="E16" s="96">
        <v>3</v>
      </c>
      <c r="F16" s="89">
        <v>3</v>
      </c>
      <c r="G16" s="90">
        <v>0</v>
      </c>
      <c r="H16" s="90">
        <f>+Harefield!H10+'Nth v Sth'!G6+Ibiza!D5</f>
        <v>79</v>
      </c>
      <c r="I16" s="97">
        <f t="shared" si="0"/>
        <v>26.333333333333332</v>
      </c>
      <c r="J16" s="98">
        <v>38</v>
      </c>
      <c r="K16" s="120"/>
      <c r="L16" s="120"/>
      <c r="M16" s="89"/>
      <c r="N16" s="90"/>
      <c r="O16" s="90"/>
      <c r="P16" s="90"/>
      <c r="Q16" s="99"/>
    </row>
    <row r="17" spans="1:17" x14ac:dyDescent="0.25">
      <c r="A17" s="106"/>
      <c r="B17" s="95" t="s">
        <v>199</v>
      </c>
      <c r="C17" s="95" t="s">
        <v>77</v>
      </c>
      <c r="D17" s="95"/>
      <c r="E17" s="96">
        <v>4</v>
      </c>
      <c r="F17" s="89">
        <v>2</v>
      </c>
      <c r="G17" s="90">
        <v>1</v>
      </c>
      <c r="H17" s="90">
        <f>+Wimbledon!E12+Ibiza!D9</f>
        <v>75</v>
      </c>
      <c r="I17" s="97">
        <f t="shared" si="0"/>
        <v>75</v>
      </c>
      <c r="J17" s="98">
        <v>67</v>
      </c>
      <c r="K17" s="120">
        <v>1</v>
      </c>
      <c r="L17" s="120"/>
      <c r="M17" s="89">
        <f>+Wimbledon!D19+HAC!D19+'Nth v Sth'!C21+Ibiza!D24</f>
        <v>23</v>
      </c>
      <c r="N17" s="90">
        <f>+HAC!E19+Ibiza!E24</f>
        <v>2</v>
      </c>
      <c r="O17" s="90">
        <f>+Wimbledon!F19+HAC!F19+'Nth v Sth'!E21+Ibiza!F24</f>
        <v>101</v>
      </c>
      <c r="P17" s="90">
        <f>+Wimbledon!G19+HAC!G19+'Nth v Sth'!F21</f>
        <v>5</v>
      </c>
      <c r="Q17" s="99">
        <f>+O17/+P17</f>
        <v>20.2</v>
      </c>
    </row>
    <row r="18" spans="1:17" x14ac:dyDescent="0.25">
      <c r="A18" s="106"/>
      <c r="B18" s="95" t="s">
        <v>273</v>
      </c>
      <c r="C18" s="95" t="s">
        <v>274</v>
      </c>
      <c r="D18" s="95"/>
      <c r="E18" s="96">
        <v>4</v>
      </c>
      <c r="F18" s="89">
        <v>3</v>
      </c>
      <c r="G18" s="90">
        <v>0</v>
      </c>
      <c r="H18" s="90">
        <f>+Richmond!G7+'Royal Household'!F4+'Nth v Sth'!G8</f>
        <v>69</v>
      </c>
      <c r="I18" s="97">
        <f t="shared" si="0"/>
        <v>23</v>
      </c>
      <c r="J18" s="98">
        <v>51</v>
      </c>
      <c r="K18" s="120"/>
      <c r="L18" s="120"/>
      <c r="M18" s="89">
        <f>+HAC!D24+Richmond!C40+'Nth v Sth'!C49</f>
        <v>13.2</v>
      </c>
      <c r="N18" s="90">
        <v>1</v>
      </c>
      <c r="O18" s="90">
        <f>+HAC!F24+Richmond!E40+'Nth v Sth'!E49</f>
        <v>52</v>
      </c>
      <c r="P18" s="90">
        <f>+Richmond!F40+'Nth v Sth'!F49</f>
        <v>7</v>
      </c>
      <c r="Q18" s="99">
        <f>+O18/+P18</f>
        <v>7.4285714285714288</v>
      </c>
    </row>
    <row r="19" spans="1:17" x14ac:dyDescent="0.25">
      <c r="A19" s="106"/>
      <c r="B19" s="95" t="s">
        <v>115</v>
      </c>
      <c r="C19" s="95" t="s">
        <v>116</v>
      </c>
      <c r="D19" s="95"/>
      <c r="E19" s="96">
        <v>10</v>
      </c>
      <c r="F19" s="89">
        <v>6</v>
      </c>
      <c r="G19" s="90">
        <v>1</v>
      </c>
      <c r="H19" s="90">
        <f>+Harefield!H9+'Oxford Downs'!G10+Goodwood!D39+'Royal Household'!F7+'Nth v Sth'!G12+Ibiza!D11</f>
        <v>66</v>
      </c>
      <c r="I19" s="97">
        <f t="shared" si="0"/>
        <v>13.2</v>
      </c>
      <c r="J19" s="98">
        <v>8</v>
      </c>
      <c r="K19" s="120">
        <v>2</v>
      </c>
      <c r="L19" s="120"/>
      <c r="M19" s="89">
        <f>+Harefield!C20+Broadhalfpenny!C18+'Wiltshire Q'!D19+'4 Elms'!B22+'Oxford Downs'!C39+Goodwood!D22+Idlers!B42+'Royal Household'!C31+'Nth v Sth'!C46+Ibiza!D23</f>
        <v>64</v>
      </c>
      <c r="N19" s="90">
        <f>+Broadhalfpenny!D18+'4 Elms'!C22+Goodwood!E22</f>
        <v>2</v>
      </c>
      <c r="O19" s="90">
        <f>+Harefield!E20+Broadhalfpenny!E18+'Wiltshire Q'!F19+'4 Elms'!D22+'Oxford Downs'!E39+Goodwood!F22+Idlers!D42+'Royal Household'!E31+'Nth v Sth'!E46+Ibiza!F23</f>
        <v>379</v>
      </c>
      <c r="P19" s="90">
        <f>+Broadhalfpenny!F18+'Wiltshire Q'!G19+'Oxford Downs'!F39+Idlers!E42+Ibiza!G23</f>
        <v>10</v>
      </c>
      <c r="Q19" s="99">
        <f>+O19/+P19</f>
        <v>37.9</v>
      </c>
    </row>
    <row r="20" spans="1:17" x14ac:dyDescent="0.25">
      <c r="A20" s="106"/>
      <c r="B20" s="95" t="s">
        <v>275</v>
      </c>
      <c r="C20" s="95" t="s">
        <v>276</v>
      </c>
      <c r="D20" s="95"/>
      <c r="E20" s="96">
        <v>1</v>
      </c>
      <c r="F20" s="89">
        <v>1</v>
      </c>
      <c r="G20" s="90">
        <v>0</v>
      </c>
      <c r="H20" s="90">
        <f>+HAC!F5</f>
        <v>65</v>
      </c>
      <c r="I20" s="97">
        <f t="shared" si="0"/>
        <v>65</v>
      </c>
      <c r="J20" s="98">
        <v>65</v>
      </c>
      <c r="K20" s="120"/>
      <c r="L20" s="120"/>
      <c r="M20" s="89"/>
      <c r="N20" s="90"/>
      <c r="O20" s="90"/>
      <c r="P20" s="90"/>
      <c r="Q20" s="91"/>
    </row>
    <row r="21" spans="1:17" x14ac:dyDescent="0.25">
      <c r="A21" s="106"/>
      <c r="B21" s="95" t="s">
        <v>250</v>
      </c>
      <c r="C21" s="95" t="s">
        <v>83</v>
      </c>
      <c r="D21" s="95"/>
      <c r="E21" s="96">
        <v>5</v>
      </c>
      <c r="F21" s="89">
        <v>3</v>
      </c>
      <c r="G21" s="90">
        <v>1</v>
      </c>
      <c r="H21" s="90">
        <f>+Ripley!E10+Grannies!F11+Hurlingham!F9</f>
        <v>64</v>
      </c>
      <c r="I21" s="97">
        <f t="shared" si="0"/>
        <v>32</v>
      </c>
      <c r="J21" s="98" t="s">
        <v>764</v>
      </c>
      <c r="K21" s="120"/>
      <c r="L21" s="120"/>
      <c r="M21" s="89">
        <f>+Wimbledon!D20+Ripley!D37+Grannies!C35+Hurlingham!C37+'Nth v Sth'!C25</f>
        <v>36</v>
      </c>
      <c r="N21" s="90">
        <f>1+Ripley!E37+Grannies!D35+Hurlingham!D37</f>
        <v>8</v>
      </c>
      <c r="O21" s="90">
        <f>+Wimbledon!F20+Ripley!F37+Grannies!E35+Hurlingham!E37+'Nth v Sth'!E25</f>
        <v>127</v>
      </c>
      <c r="P21" s="90">
        <f>+Wimbledon!G20+Ripley!G37+Hurlingham!F37</f>
        <v>9</v>
      </c>
      <c r="Q21" s="99">
        <f>+O21/+P21</f>
        <v>14.111111111111111</v>
      </c>
    </row>
    <row r="22" spans="1:17" x14ac:dyDescent="0.25">
      <c r="A22" s="106"/>
      <c r="B22" s="95" t="s">
        <v>315</v>
      </c>
      <c r="C22" s="95" t="s">
        <v>874</v>
      </c>
      <c r="D22" s="95"/>
      <c r="E22" s="96">
        <v>6</v>
      </c>
      <c r="F22" s="89">
        <v>5</v>
      </c>
      <c r="G22" s="90">
        <v>0</v>
      </c>
      <c r="H22" s="90">
        <f>+'4 Elms'!E8+Ripley!E8+Richmond!G6+Hurlingham!F6+'Nth v Sth'!G10</f>
        <v>61</v>
      </c>
      <c r="I22" s="97">
        <f t="shared" si="0"/>
        <v>12.2</v>
      </c>
      <c r="J22" s="98">
        <v>29</v>
      </c>
      <c r="K22" s="120"/>
      <c r="L22" s="120"/>
      <c r="M22" s="89">
        <f>+'4 Elms'!B28+Ripley!D40+Richmond!C39+'Nth v Sth'!C51+Swinbrook!C24</f>
        <v>21</v>
      </c>
      <c r="N22" s="90">
        <f>+Ripley!E40</f>
        <v>1</v>
      </c>
      <c r="O22" s="90">
        <f>+'4 Elms'!D28+Ripley!F40+Richmond!E39+'Nth v Sth'!E51+Swinbrook!E24</f>
        <v>101</v>
      </c>
      <c r="P22" s="90">
        <f>+Ripley!G40+Swinbrook!F24</f>
        <v>6</v>
      </c>
      <c r="Q22" s="99">
        <f>+O22/+P22</f>
        <v>16.833333333333332</v>
      </c>
    </row>
    <row r="23" spans="1:17" x14ac:dyDescent="0.25">
      <c r="A23" s="106"/>
      <c r="B23" s="106" t="s">
        <v>98</v>
      </c>
      <c r="C23" s="106" t="s">
        <v>99</v>
      </c>
      <c r="D23" s="95"/>
      <c r="E23" s="96">
        <v>6</v>
      </c>
      <c r="F23" s="89">
        <v>4</v>
      </c>
      <c r="G23" s="90">
        <v>3</v>
      </c>
      <c r="H23" s="90">
        <f>7+1+'4 Elms'!E9+Hagley!E9</f>
        <v>60</v>
      </c>
      <c r="I23" s="97">
        <f t="shared" si="0"/>
        <v>60</v>
      </c>
      <c r="J23" s="98" t="s">
        <v>342</v>
      </c>
      <c r="K23" s="120">
        <v>2</v>
      </c>
      <c r="L23" s="120"/>
      <c r="M23" s="89">
        <f>3+8+4+8+4</f>
        <v>27</v>
      </c>
      <c r="N23" s="90">
        <v>5</v>
      </c>
      <c r="O23" s="90">
        <f>+Harefield!E19+'Hampshire Hogs'!E17+'Royal Household'!E28+Swinbrook!E22+Hagley!F45</f>
        <v>130</v>
      </c>
      <c r="P23" s="90">
        <f>1+Swinbrook!F22</f>
        <v>3</v>
      </c>
      <c r="Q23" s="99">
        <f>+O23/+P23</f>
        <v>43.333333333333336</v>
      </c>
    </row>
    <row r="24" spans="1:17" x14ac:dyDescent="0.25">
      <c r="A24" s="106"/>
      <c r="B24" s="95" t="s">
        <v>206</v>
      </c>
      <c r="C24" s="95" t="s">
        <v>207</v>
      </c>
      <c r="D24" s="95"/>
      <c r="E24" s="96">
        <v>6</v>
      </c>
      <c r="F24" s="89">
        <v>4</v>
      </c>
      <c r="G24" s="90">
        <v>1</v>
      </c>
      <c r="H24" s="90">
        <f>+Idlers!E10+Broadhalfpenny!G10+'4 Elms'!E10+'Nth v Sth'!G33</f>
        <v>58</v>
      </c>
      <c r="I24" s="97">
        <f t="shared" si="0"/>
        <v>19.333333333333332</v>
      </c>
      <c r="J24" s="98">
        <v>47</v>
      </c>
      <c r="K24" s="120"/>
      <c r="L24" s="120"/>
      <c r="M24" s="89">
        <f>+Broadhalfpenny!C21+'Wiltshire Q'!D23+'4 Elms'!B27+Idlers!B44+Swinbrook!C23</f>
        <v>46</v>
      </c>
      <c r="N24" s="90">
        <v>4</v>
      </c>
      <c r="O24" s="90">
        <f>+Broadhalfpenny!E21+'Wiltshire Q'!F23+'4 Elms'!D27+Idlers!D44+Swinbrook!E23</f>
        <v>235</v>
      </c>
      <c r="P24" s="90">
        <f>+Broadhalfpenny!F21+'4 Elms'!E27+Idlers!E44+Swinbrook!F23</f>
        <v>7</v>
      </c>
      <c r="Q24" s="99">
        <f>+O24/+P24</f>
        <v>33.571428571428569</v>
      </c>
    </row>
    <row r="25" spans="1:17" x14ac:dyDescent="0.25">
      <c r="A25" s="106"/>
      <c r="B25" s="90" t="s">
        <v>82</v>
      </c>
      <c r="C25" s="95" t="s">
        <v>83</v>
      </c>
      <c r="D25" s="95"/>
      <c r="E25" s="96">
        <v>3</v>
      </c>
      <c r="F25" s="89">
        <v>2</v>
      </c>
      <c r="G25" s="90">
        <v>1</v>
      </c>
      <c r="H25" s="90">
        <f>+'Nth v Sth'!G30+Ibiza!D6</f>
        <v>54</v>
      </c>
      <c r="I25" s="97">
        <f t="shared" si="0"/>
        <v>54</v>
      </c>
      <c r="J25" s="98" t="s">
        <v>822</v>
      </c>
      <c r="K25" s="120"/>
      <c r="L25" s="120"/>
      <c r="M25" s="89"/>
      <c r="N25" s="90"/>
      <c r="O25" s="90"/>
      <c r="P25" s="90"/>
      <c r="Q25" s="99"/>
    </row>
    <row r="26" spans="1:17" x14ac:dyDescent="0.25">
      <c r="A26" s="106"/>
      <c r="B26" s="107" t="s">
        <v>76</v>
      </c>
      <c r="C26" s="95" t="s">
        <v>77</v>
      </c>
      <c r="D26" s="95"/>
      <c r="E26" s="96">
        <v>2</v>
      </c>
      <c r="F26" s="89">
        <v>2</v>
      </c>
      <c r="G26" s="90">
        <v>0</v>
      </c>
      <c r="H26" s="90">
        <f>+'Hartley W'!D35+'Hampshire Hogs'!G5</f>
        <v>47</v>
      </c>
      <c r="I26" s="97">
        <f t="shared" si="0"/>
        <v>23.5</v>
      </c>
      <c r="J26" s="98">
        <v>47</v>
      </c>
      <c r="K26" s="120"/>
      <c r="L26" s="120"/>
      <c r="M26" s="89">
        <f>+'Hartley W'!D23</f>
        <v>5</v>
      </c>
      <c r="N26" s="90">
        <v>0</v>
      </c>
      <c r="O26" s="90">
        <v>42</v>
      </c>
      <c r="P26" s="90">
        <v>0</v>
      </c>
      <c r="Q26" s="99"/>
    </row>
    <row r="27" spans="1:17" x14ac:dyDescent="0.25">
      <c r="A27" s="106"/>
      <c r="B27" s="95" t="s">
        <v>422</v>
      </c>
      <c r="C27" s="95" t="s">
        <v>116</v>
      </c>
      <c r="D27" s="95"/>
      <c r="E27" s="96">
        <v>3</v>
      </c>
      <c r="F27" s="89">
        <v>2</v>
      </c>
      <c r="G27" s="90">
        <v>0</v>
      </c>
      <c r="H27" s="90">
        <f>+Ripley!E6+Grannies!F6</f>
        <v>45</v>
      </c>
      <c r="I27" s="97">
        <f t="shared" si="0"/>
        <v>22.5</v>
      </c>
      <c r="J27" s="98">
        <v>31</v>
      </c>
      <c r="K27" s="120"/>
      <c r="L27" s="120"/>
      <c r="M27" s="89"/>
      <c r="N27" s="90"/>
      <c r="O27" s="90"/>
      <c r="P27" s="90"/>
      <c r="Q27" s="91"/>
    </row>
    <row r="28" spans="1:17" x14ac:dyDescent="0.25">
      <c r="A28" s="106"/>
      <c r="B28" s="95" t="s">
        <v>432</v>
      </c>
      <c r="C28" s="95" t="s">
        <v>433</v>
      </c>
      <c r="D28" s="95"/>
      <c r="E28" s="96">
        <v>1</v>
      </c>
      <c r="F28" s="89">
        <v>1</v>
      </c>
      <c r="G28" s="90">
        <v>1</v>
      </c>
      <c r="H28" s="90">
        <f>+Hagley!E3</f>
        <v>40</v>
      </c>
      <c r="I28" s="100" t="s">
        <v>873</v>
      </c>
      <c r="J28" s="98" t="s">
        <v>436</v>
      </c>
      <c r="K28" s="120"/>
      <c r="L28" s="120"/>
      <c r="M28" s="89"/>
      <c r="N28" s="90"/>
      <c r="O28" s="90"/>
      <c r="P28" s="90"/>
      <c r="Q28" s="91"/>
    </row>
    <row r="29" spans="1:17" x14ac:dyDescent="0.25">
      <c r="A29" s="106"/>
      <c r="B29" s="95" t="s">
        <v>215</v>
      </c>
      <c r="C29" s="95" t="s">
        <v>216</v>
      </c>
      <c r="D29" s="95"/>
      <c r="E29" s="96">
        <v>2</v>
      </c>
      <c r="F29" s="89">
        <v>2</v>
      </c>
      <c r="G29" s="90">
        <v>0</v>
      </c>
      <c r="H29" s="90">
        <f>+'Hampshire Hogs'!G3+Goodwood!D32</f>
        <v>40</v>
      </c>
      <c r="I29" s="97">
        <f t="shared" si="0"/>
        <v>20</v>
      </c>
      <c r="J29" s="98">
        <v>30</v>
      </c>
      <c r="K29" s="120"/>
      <c r="L29" s="120"/>
      <c r="M29" s="89"/>
      <c r="N29" s="90"/>
      <c r="O29" s="90"/>
      <c r="P29" s="90"/>
      <c r="Q29" s="91"/>
    </row>
    <row r="30" spans="1:17" x14ac:dyDescent="0.25">
      <c r="A30" s="106"/>
      <c r="B30" s="95" t="s">
        <v>280</v>
      </c>
      <c r="C30" s="95" t="s">
        <v>281</v>
      </c>
      <c r="D30" s="95"/>
      <c r="E30" s="96">
        <v>1</v>
      </c>
      <c r="F30" s="89">
        <v>1</v>
      </c>
      <c r="G30" s="90">
        <v>0</v>
      </c>
      <c r="H30" s="90">
        <f>+'Wiltshire Q'!F3</f>
        <v>39</v>
      </c>
      <c r="I30" s="97">
        <f t="shared" si="0"/>
        <v>39</v>
      </c>
      <c r="J30" s="98">
        <v>39</v>
      </c>
      <c r="K30" s="120">
        <v>1</v>
      </c>
      <c r="L30" s="120"/>
      <c r="M30" s="89">
        <f>+'Wiltshire Q'!D24</f>
        <v>4</v>
      </c>
      <c r="N30" s="90">
        <v>0</v>
      </c>
      <c r="O30" s="90">
        <f>+'Wiltshire Q'!F24</f>
        <v>16</v>
      </c>
      <c r="P30" s="90">
        <v>0</v>
      </c>
      <c r="Q30" s="91"/>
    </row>
    <row r="31" spans="1:17" x14ac:dyDescent="0.25">
      <c r="A31" s="106"/>
      <c r="B31" s="95" t="s">
        <v>197</v>
      </c>
      <c r="C31" s="95" t="s">
        <v>198</v>
      </c>
      <c r="D31" s="95"/>
      <c r="E31" s="96">
        <v>5</v>
      </c>
      <c r="F31" s="89">
        <v>5</v>
      </c>
      <c r="G31" s="90">
        <v>1</v>
      </c>
      <c r="H31" s="90">
        <f>+HAC!F8+Hurlingham!F7+Grannies!F9+Wimbledon!E10+'Nth v Sth'!G32</f>
        <v>37</v>
      </c>
      <c r="I31" s="97">
        <f t="shared" si="0"/>
        <v>9.25</v>
      </c>
      <c r="J31" s="98" t="s">
        <v>438</v>
      </c>
      <c r="K31" s="120"/>
      <c r="L31" s="120"/>
      <c r="M31" s="89">
        <f>+Wimbledon!D18+HAC!D22+Grannies!C38+Hurlingham!C44</f>
        <v>15</v>
      </c>
      <c r="N31" s="90">
        <v>0</v>
      </c>
      <c r="O31" s="90">
        <f>+Wimbledon!F18+HAC!F22+Grannies!E38+Hurlingham!E44</f>
        <v>68</v>
      </c>
      <c r="P31" s="90">
        <f>+Wimbledon!G18+HAC!G22</f>
        <v>3</v>
      </c>
      <c r="Q31" s="99">
        <f>+O31/+P31</f>
        <v>22.666666666666668</v>
      </c>
    </row>
    <row r="32" spans="1:17" x14ac:dyDescent="0.25">
      <c r="A32" s="106"/>
      <c r="B32" s="95" t="s">
        <v>741</v>
      </c>
      <c r="C32" s="95" t="s">
        <v>740</v>
      </c>
      <c r="D32" s="95"/>
      <c r="E32" s="96">
        <v>1</v>
      </c>
      <c r="F32" s="89">
        <v>1</v>
      </c>
      <c r="G32" s="90">
        <v>0</v>
      </c>
      <c r="H32" s="90">
        <f>+Richmond!G4</f>
        <v>37</v>
      </c>
      <c r="I32" s="97">
        <f t="shared" si="0"/>
        <v>37</v>
      </c>
      <c r="J32" s="98">
        <v>37</v>
      </c>
      <c r="K32" s="120"/>
      <c r="L32" s="120"/>
      <c r="M32" s="89">
        <f>+Richmond!C38</f>
        <v>8</v>
      </c>
      <c r="N32" s="90">
        <f>+Richmond!D38</f>
        <v>1</v>
      </c>
      <c r="O32" s="90">
        <f>+Richmond!E38</f>
        <v>57</v>
      </c>
      <c r="P32" s="90">
        <f>+Richmond!F38</f>
        <v>1</v>
      </c>
      <c r="Q32" s="99">
        <f>+O32/+P32</f>
        <v>57</v>
      </c>
    </row>
    <row r="33" spans="1:17" x14ac:dyDescent="0.25">
      <c r="A33" s="106"/>
      <c r="B33" s="95" t="s">
        <v>761</v>
      </c>
      <c r="C33" s="95" t="s">
        <v>762</v>
      </c>
      <c r="D33" s="95"/>
      <c r="E33" s="96">
        <v>1</v>
      </c>
      <c r="F33" s="89">
        <v>1</v>
      </c>
      <c r="G33" s="90">
        <v>0</v>
      </c>
      <c r="H33" s="90">
        <f>+'Royal Household'!F3</f>
        <v>36</v>
      </c>
      <c r="I33" s="97">
        <f t="shared" si="0"/>
        <v>36</v>
      </c>
      <c r="J33" s="98">
        <v>36</v>
      </c>
      <c r="K33" s="120"/>
      <c r="L33" s="120"/>
      <c r="M33" s="89"/>
      <c r="N33" s="90"/>
      <c r="O33" s="90"/>
      <c r="P33" s="90"/>
      <c r="Q33" s="91"/>
    </row>
    <row r="34" spans="1:17" x14ac:dyDescent="0.25">
      <c r="A34" s="106"/>
      <c r="B34" s="107" t="s">
        <v>74</v>
      </c>
      <c r="C34" s="95" t="s">
        <v>75</v>
      </c>
      <c r="D34" s="95"/>
      <c r="E34" s="96">
        <v>3</v>
      </c>
      <c r="F34" s="89">
        <v>3</v>
      </c>
      <c r="G34" s="90">
        <v>0</v>
      </c>
      <c r="H34" s="90">
        <f>+'Hartley W'!D34+'4 Elms'!E6+Goodwood!D33</f>
        <v>35</v>
      </c>
      <c r="I34" s="97">
        <f t="shared" si="0"/>
        <v>11.666666666666666</v>
      </c>
      <c r="J34" s="98">
        <v>28</v>
      </c>
      <c r="K34" s="120">
        <v>1</v>
      </c>
      <c r="L34" s="120"/>
      <c r="M34" s="89"/>
      <c r="N34" s="90"/>
      <c r="O34" s="90"/>
      <c r="P34" s="90"/>
      <c r="Q34" s="91"/>
    </row>
    <row r="35" spans="1:17" x14ac:dyDescent="0.25">
      <c r="A35" s="106"/>
      <c r="B35" s="95" t="s">
        <v>319</v>
      </c>
      <c r="C35" s="95" t="s">
        <v>119</v>
      </c>
      <c r="D35" s="95"/>
      <c r="E35" s="96">
        <v>1</v>
      </c>
      <c r="F35" s="89">
        <v>1</v>
      </c>
      <c r="G35" s="90">
        <v>0</v>
      </c>
      <c r="H35" s="90">
        <f>+'4 Elms'!E12</f>
        <v>33</v>
      </c>
      <c r="I35" s="97">
        <f t="shared" si="0"/>
        <v>33</v>
      </c>
      <c r="J35" s="98">
        <v>33</v>
      </c>
      <c r="K35" s="120"/>
      <c r="L35" s="120"/>
      <c r="M35" s="89">
        <f>+'4 Elms'!B25</f>
        <v>14</v>
      </c>
      <c r="N35" s="90">
        <f>+'4 Elms'!C25</f>
        <v>2</v>
      </c>
      <c r="O35" s="90">
        <f>+'4 Elms'!D25</f>
        <v>49</v>
      </c>
      <c r="P35" s="90">
        <f>+'4 Elms'!E25</f>
        <v>1</v>
      </c>
      <c r="Q35" s="99">
        <f>+O35/+P35</f>
        <v>49</v>
      </c>
    </row>
    <row r="36" spans="1:17" x14ac:dyDescent="0.25">
      <c r="A36" s="106"/>
      <c r="B36" s="107" t="s">
        <v>78</v>
      </c>
      <c r="C36" s="95" t="s">
        <v>75</v>
      </c>
      <c r="D36" s="95"/>
      <c r="E36" s="96">
        <v>2</v>
      </c>
      <c r="F36" s="89">
        <v>2</v>
      </c>
      <c r="G36" s="90">
        <v>2</v>
      </c>
      <c r="H36" s="90">
        <f>+'Hartley W'!D36+Richmond!G9</f>
        <v>33</v>
      </c>
      <c r="I36" s="100" t="s">
        <v>873</v>
      </c>
      <c r="J36" s="98" t="s">
        <v>742</v>
      </c>
      <c r="K36" s="120"/>
      <c r="L36" s="120">
        <v>1</v>
      </c>
      <c r="M36" s="89"/>
      <c r="N36" s="90"/>
      <c r="O36" s="90"/>
      <c r="P36" s="90"/>
      <c r="Q36" s="99"/>
    </row>
    <row r="37" spans="1:17" x14ac:dyDescent="0.25">
      <c r="A37" s="106"/>
      <c r="B37" s="95" t="s">
        <v>434</v>
      </c>
      <c r="C37" s="95" t="s">
        <v>239</v>
      </c>
      <c r="D37" s="95"/>
      <c r="E37" s="96">
        <v>4</v>
      </c>
      <c r="F37" s="89">
        <v>4</v>
      </c>
      <c r="G37" s="90">
        <v>1</v>
      </c>
      <c r="H37" s="90">
        <f>+Hagley!E5+Grannies!F10+Idlers!E4</f>
        <v>29</v>
      </c>
      <c r="I37" s="97">
        <f t="shared" ref="I37:I67" si="1">+H37/(F37-G37)</f>
        <v>9.6666666666666661</v>
      </c>
      <c r="J37" s="98">
        <v>1</v>
      </c>
      <c r="K37" s="120"/>
      <c r="L37" s="120"/>
      <c r="M37" s="89"/>
      <c r="N37" s="90"/>
      <c r="O37" s="90"/>
      <c r="P37" s="90"/>
      <c r="Q37" s="91"/>
    </row>
    <row r="38" spans="1:17" x14ac:dyDescent="0.25">
      <c r="A38" s="106"/>
      <c r="B38" s="95" t="s">
        <v>236</v>
      </c>
      <c r="C38" s="95" t="s">
        <v>239</v>
      </c>
      <c r="D38" s="95"/>
      <c r="E38" s="96">
        <v>4</v>
      </c>
      <c r="F38" s="89">
        <v>3</v>
      </c>
      <c r="G38" s="90">
        <v>0</v>
      </c>
      <c r="H38" s="90">
        <f>+Goodwood!D40+'Royal Household'!F6</f>
        <v>27</v>
      </c>
      <c r="I38" s="97">
        <f t="shared" si="1"/>
        <v>9</v>
      </c>
      <c r="J38" s="98">
        <v>0</v>
      </c>
      <c r="K38" s="120">
        <v>1</v>
      </c>
      <c r="L38" s="120"/>
      <c r="M38" s="89">
        <f>+'Hampshire Hogs'!C20+Goodwood!D27+'Royal Household'!C29+'Nth v Sth'!C48</f>
        <v>18</v>
      </c>
      <c r="N38" s="90">
        <f>+Goodwood!E27</f>
        <v>1</v>
      </c>
      <c r="O38" s="90">
        <f>+'Hampshire Hogs'!E20+Goodwood!F27+'Royal Household'!E29+'Nth v Sth'!E48</f>
        <v>95</v>
      </c>
      <c r="P38" s="90">
        <f>+'Hampshire Hogs'!F20</f>
        <v>1</v>
      </c>
      <c r="Q38" s="99">
        <f>+O38/+P38</f>
        <v>95</v>
      </c>
    </row>
    <row r="39" spans="1:17" x14ac:dyDescent="0.25">
      <c r="A39" s="106"/>
      <c r="B39" s="95" t="s">
        <v>538</v>
      </c>
      <c r="C39" s="95" t="s">
        <v>539</v>
      </c>
      <c r="D39" s="95"/>
      <c r="E39" s="96">
        <v>3</v>
      </c>
      <c r="F39" s="89">
        <v>2</v>
      </c>
      <c r="G39" s="90">
        <v>1</v>
      </c>
      <c r="H39" s="90">
        <f>+Grannies!F7+Idlers!E11</f>
        <v>26</v>
      </c>
      <c r="I39" s="97">
        <f t="shared" si="1"/>
        <v>26</v>
      </c>
      <c r="J39" s="98">
        <v>18</v>
      </c>
      <c r="K39" s="120"/>
      <c r="L39" s="120"/>
      <c r="M39" s="89">
        <f>+Idlers!B47+'Royal Household'!C33</f>
        <v>3.3</v>
      </c>
      <c r="N39" s="90">
        <v>0</v>
      </c>
      <c r="O39" s="90">
        <f>+Idlers!D47+'Royal Household'!E33</f>
        <v>23</v>
      </c>
      <c r="P39" s="90">
        <v>0</v>
      </c>
      <c r="Q39" s="91"/>
    </row>
    <row r="40" spans="1:17" x14ac:dyDescent="0.25">
      <c r="A40" s="106"/>
      <c r="B40" s="95" t="s">
        <v>308</v>
      </c>
      <c r="C40" s="95" t="s">
        <v>112</v>
      </c>
      <c r="D40" s="95"/>
      <c r="E40" s="96">
        <v>2</v>
      </c>
      <c r="F40" s="89">
        <v>1</v>
      </c>
      <c r="G40" s="90">
        <v>0</v>
      </c>
      <c r="H40" s="90">
        <f>+Hagley!E7</f>
        <v>24</v>
      </c>
      <c r="I40" s="97">
        <f t="shared" si="1"/>
        <v>24</v>
      </c>
      <c r="J40" s="98">
        <v>24</v>
      </c>
      <c r="K40" s="120"/>
      <c r="L40" s="120"/>
      <c r="M40" s="89">
        <f>+'Wiltshire Q'!D25</f>
        <v>3</v>
      </c>
      <c r="N40" s="90">
        <v>0</v>
      </c>
      <c r="O40" s="90">
        <f>+'Wiltshire Q'!F25</f>
        <v>35</v>
      </c>
      <c r="P40" s="90">
        <v>0</v>
      </c>
      <c r="Q40" s="91"/>
    </row>
    <row r="41" spans="1:17" x14ac:dyDescent="0.25">
      <c r="A41" s="106"/>
      <c r="B41" s="95" t="s">
        <v>282</v>
      </c>
      <c r="C41" s="95" t="s">
        <v>99</v>
      </c>
      <c r="D41" s="95"/>
      <c r="E41" s="96">
        <v>1</v>
      </c>
      <c r="F41" s="89">
        <v>1</v>
      </c>
      <c r="G41" s="90">
        <v>0</v>
      </c>
      <c r="H41" s="90">
        <f>+'Wiltshire Q'!F5</f>
        <v>20</v>
      </c>
      <c r="I41" s="97">
        <f t="shared" si="1"/>
        <v>20</v>
      </c>
      <c r="J41" s="98">
        <v>20</v>
      </c>
      <c r="K41" s="120"/>
      <c r="L41" s="120"/>
      <c r="M41" s="89"/>
      <c r="N41" s="90"/>
      <c r="O41" s="90"/>
      <c r="P41" s="90"/>
      <c r="Q41" s="91"/>
    </row>
    <row r="42" spans="1:17" x14ac:dyDescent="0.25">
      <c r="A42" s="106"/>
      <c r="B42" s="95" t="s">
        <v>382</v>
      </c>
      <c r="C42" s="95" t="s">
        <v>276</v>
      </c>
      <c r="D42" s="95"/>
      <c r="E42" s="96">
        <v>1</v>
      </c>
      <c r="F42" s="89">
        <v>1</v>
      </c>
      <c r="G42" s="90">
        <v>0</v>
      </c>
      <c r="H42" s="90">
        <f>+Hagley!E4</f>
        <v>20</v>
      </c>
      <c r="I42" s="97">
        <f t="shared" si="1"/>
        <v>20</v>
      </c>
      <c r="J42" s="98">
        <v>20</v>
      </c>
      <c r="K42" s="120"/>
      <c r="L42" s="120"/>
      <c r="M42" s="89">
        <f>+Hagley!D50</f>
        <v>5.4</v>
      </c>
      <c r="N42" s="90">
        <f>+Hagley!E50</f>
        <v>2</v>
      </c>
      <c r="O42" s="90">
        <f>+Hagley!F50</f>
        <v>15</v>
      </c>
      <c r="P42" s="90">
        <f>+Hagley!G50</f>
        <v>2</v>
      </c>
      <c r="Q42" s="99">
        <f>+O42/+P42</f>
        <v>7.5</v>
      </c>
    </row>
    <row r="43" spans="1:17" x14ac:dyDescent="0.25">
      <c r="A43" s="106"/>
      <c r="B43" s="95" t="s">
        <v>818</v>
      </c>
      <c r="C43" s="95" t="s">
        <v>819</v>
      </c>
      <c r="D43" s="95"/>
      <c r="E43" s="96">
        <v>1</v>
      </c>
      <c r="F43" s="89">
        <v>1</v>
      </c>
      <c r="G43" s="90">
        <v>0</v>
      </c>
      <c r="H43" s="90">
        <f>+'Nth v Sth'!G34</f>
        <v>20</v>
      </c>
      <c r="I43" s="97">
        <f t="shared" si="1"/>
        <v>20</v>
      </c>
      <c r="J43" s="98">
        <v>20</v>
      </c>
      <c r="K43" s="120"/>
      <c r="L43" s="120"/>
      <c r="M43" s="89">
        <f>+'Nth v Sth'!C22</f>
        <v>4</v>
      </c>
      <c r="N43" s="90">
        <v>0</v>
      </c>
      <c r="O43" s="90">
        <f>+'Nth v Sth'!E22</f>
        <v>11</v>
      </c>
      <c r="P43" s="90">
        <f>+'Nth v Sth'!F22</f>
        <v>3</v>
      </c>
      <c r="Q43" s="99">
        <f>+O43/+P43</f>
        <v>3.6666666666666665</v>
      </c>
    </row>
    <row r="44" spans="1:17" x14ac:dyDescent="0.25">
      <c r="A44" s="106"/>
      <c r="B44" s="95" t="s">
        <v>318</v>
      </c>
      <c r="C44" s="95" t="s">
        <v>343</v>
      </c>
      <c r="D44" s="95"/>
      <c r="E44" s="96">
        <v>6</v>
      </c>
      <c r="F44" s="89">
        <v>5</v>
      </c>
      <c r="G44" s="90">
        <v>2</v>
      </c>
      <c r="H44" s="90">
        <f>+'4 Elms'!E11+Hagley!E12+Goodwood!D35+'Nth v Sth'!G13</f>
        <v>19</v>
      </c>
      <c r="I44" s="97">
        <f t="shared" si="1"/>
        <v>6.333333333333333</v>
      </c>
      <c r="J44" s="98">
        <v>7</v>
      </c>
      <c r="K44" s="120"/>
      <c r="L44" s="120"/>
      <c r="M44" s="89">
        <f>+'4 Elms'!B26+Ripley!D39+Hagley!D47+Richmond!C36+Goodwood!D24+'Nth v Sth'!C50</f>
        <v>34.700000000000003</v>
      </c>
      <c r="N44" s="90">
        <f>+Ripley!E39+Hagley!E47+Goodwood!E24</f>
        <v>4</v>
      </c>
      <c r="O44" s="90">
        <f>+'4 Elms'!D26+Ripley!F39+Hagley!F47+Richmond!E36+Goodwood!F24+'Nth v Sth'!E50</f>
        <v>186</v>
      </c>
      <c r="P44" s="90">
        <f>+Ripley!G39+Richmond!F36+Goodwood!G24</f>
        <v>3</v>
      </c>
      <c r="Q44" s="99">
        <f>+O44/+P44</f>
        <v>62</v>
      </c>
    </row>
    <row r="45" spans="1:17" x14ac:dyDescent="0.25">
      <c r="A45" s="106"/>
      <c r="B45" s="95" t="s">
        <v>284</v>
      </c>
      <c r="C45" s="95" t="s">
        <v>285</v>
      </c>
      <c r="D45" s="95"/>
      <c r="E45" s="96">
        <v>8</v>
      </c>
      <c r="F45" s="89">
        <v>3</v>
      </c>
      <c r="G45" s="90">
        <v>1</v>
      </c>
      <c r="H45" s="90">
        <f>+Hagley!E13+'Oxford Downs'!G12+Goodwood!D41</f>
        <v>16</v>
      </c>
      <c r="I45" s="97">
        <f t="shared" si="1"/>
        <v>8</v>
      </c>
      <c r="J45" s="98">
        <v>1</v>
      </c>
      <c r="K45" s="120">
        <v>1</v>
      </c>
      <c r="L45" s="120"/>
      <c r="M45" s="89">
        <f>+'Wiltshire Q'!D20+'4 Elms'!B24+Ripley!D38+Hagley!D46+'Oxford Downs'!C40+Richmond!C37+Goodwood!D25+Swinbrook!C21</f>
        <v>54</v>
      </c>
      <c r="N45" s="90">
        <f>1+Richmond!D37+Goodwood!E25</f>
        <v>3</v>
      </c>
      <c r="O45" s="90">
        <f>+'Wiltshire Q'!F20+'4 Elms'!D24+Ripley!F38+Hagley!F46+'Oxford Downs'!E40+Richmond!E37+Goodwood!F25+Swinbrook!E21</f>
        <v>295</v>
      </c>
      <c r="P45" s="90">
        <f>+'Wiltshire Q'!G20+'4 Elms'!E24+Hagley!G46+Richmond!F37+Goodwood!G25</f>
        <v>12</v>
      </c>
      <c r="Q45" s="99">
        <f>+O45/+P45</f>
        <v>24.583333333333332</v>
      </c>
    </row>
    <row r="46" spans="1:17" x14ac:dyDescent="0.25">
      <c r="A46" s="106"/>
      <c r="B46" s="107" t="s">
        <v>73</v>
      </c>
      <c r="C46" s="95" t="s">
        <v>72</v>
      </c>
      <c r="D46" s="95"/>
      <c r="E46" s="96">
        <v>2</v>
      </c>
      <c r="F46" s="89">
        <v>2</v>
      </c>
      <c r="G46" s="90">
        <v>0</v>
      </c>
      <c r="H46" s="90">
        <f>+'Hartley W'!D33+'Nth v Sth'!G28</f>
        <v>16</v>
      </c>
      <c r="I46" s="97">
        <f t="shared" si="1"/>
        <v>8</v>
      </c>
      <c r="J46" s="98">
        <v>8</v>
      </c>
      <c r="K46" s="120">
        <v>1</v>
      </c>
      <c r="L46" s="120"/>
      <c r="M46" s="89"/>
      <c r="N46" s="90"/>
      <c r="O46" s="90"/>
      <c r="P46" s="90"/>
      <c r="Q46" s="91"/>
    </row>
    <row r="47" spans="1:17" x14ac:dyDescent="0.25">
      <c r="A47" s="106"/>
      <c r="B47" s="95" t="s">
        <v>747</v>
      </c>
      <c r="C47" s="95" t="s">
        <v>748</v>
      </c>
      <c r="D47" s="95"/>
      <c r="E47" s="96">
        <v>4</v>
      </c>
      <c r="F47" s="89">
        <v>4</v>
      </c>
      <c r="G47" s="90">
        <v>0</v>
      </c>
      <c r="H47" s="90">
        <f>+Grannies!F8+'Royal Household'!F5+Ibiza!D10</f>
        <v>14</v>
      </c>
      <c r="I47" s="97">
        <f t="shared" si="1"/>
        <v>3.5</v>
      </c>
      <c r="J47" s="98">
        <v>9</v>
      </c>
      <c r="K47" s="120"/>
      <c r="L47" s="120"/>
      <c r="M47" s="89">
        <f>+Ibiza!D27</f>
        <v>2</v>
      </c>
      <c r="N47" s="90">
        <v>0</v>
      </c>
      <c r="O47" s="90">
        <f>+Ibiza!F27</f>
        <v>29</v>
      </c>
      <c r="P47" s="90">
        <v>0</v>
      </c>
      <c r="Q47" s="91"/>
    </row>
    <row r="48" spans="1:17" x14ac:dyDescent="0.25">
      <c r="A48" s="106"/>
      <c r="B48" s="107" t="s">
        <v>79</v>
      </c>
      <c r="C48" s="95" t="s">
        <v>80</v>
      </c>
      <c r="D48" s="95"/>
      <c r="E48" s="96">
        <v>2</v>
      </c>
      <c r="F48" s="89">
        <v>2</v>
      </c>
      <c r="G48" s="90">
        <v>1</v>
      </c>
      <c r="H48" s="90">
        <f>+'Hartley W'!D37+Ibiza!D7</f>
        <v>14</v>
      </c>
      <c r="I48" s="97">
        <f t="shared" si="1"/>
        <v>14</v>
      </c>
      <c r="J48" s="98">
        <v>10</v>
      </c>
      <c r="K48" s="120"/>
      <c r="L48" s="120"/>
      <c r="M48" s="89">
        <f>3+Ibiza!D25</f>
        <v>6</v>
      </c>
      <c r="N48" s="90">
        <v>0</v>
      </c>
      <c r="O48" s="90">
        <f>22+Ibiza!F25</f>
        <v>38</v>
      </c>
      <c r="P48" s="90">
        <v>0</v>
      </c>
      <c r="Q48" s="99"/>
    </row>
    <row r="49" spans="1:17" x14ac:dyDescent="0.25">
      <c r="A49" s="106"/>
      <c r="B49" s="95" t="s">
        <v>381</v>
      </c>
      <c r="C49" s="95" t="s">
        <v>116</v>
      </c>
      <c r="D49" s="95"/>
      <c r="E49" s="96">
        <v>1</v>
      </c>
      <c r="F49" s="89">
        <v>1</v>
      </c>
      <c r="G49" s="90">
        <v>0</v>
      </c>
      <c r="H49" s="90">
        <f>+Hagley!E8</f>
        <v>13</v>
      </c>
      <c r="I49" s="97">
        <f t="shared" si="1"/>
        <v>13</v>
      </c>
      <c r="J49" s="98">
        <v>13</v>
      </c>
      <c r="K49" s="120"/>
      <c r="L49" s="120"/>
      <c r="M49" s="89">
        <f>+Hagley!D44</f>
        <v>8</v>
      </c>
      <c r="N49" s="90">
        <f>+Hagley!E44</f>
        <v>1</v>
      </c>
      <c r="O49" s="90">
        <f>+Hagley!F44</f>
        <v>30</v>
      </c>
      <c r="P49" s="90">
        <f>+Hagley!G44</f>
        <v>3</v>
      </c>
      <c r="Q49" s="99">
        <f>+O49/+P49</f>
        <v>10</v>
      </c>
    </row>
    <row r="50" spans="1:17" x14ac:dyDescent="0.25">
      <c r="A50" s="106"/>
      <c r="B50" s="95" t="s">
        <v>816</v>
      </c>
      <c r="C50" s="95" t="s">
        <v>817</v>
      </c>
      <c r="D50" s="95"/>
      <c r="E50" s="96">
        <v>1</v>
      </c>
      <c r="F50" s="89">
        <v>1</v>
      </c>
      <c r="G50" s="90">
        <v>0</v>
      </c>
      <c r="H50" s="90">
        <f>+'Nth v Sth'!G31</f>
        <v>13</v>
      </c>
      <c r="I50" s="97">
        <f t="shared" si="1"/>
        <v>13</v>
      </c>
      <c r="J50" s="98">
        <v>13</v>
      </c>
      <c r="K50" s="120"/>
      <c r="L50" s="120"/>
      <c r="M50" s="89"/>
      <c r="N50" s="90"/>
      <c r="O50" s="90"/>
      <c r="P50" s="90"/>
      <c r="Q50" s="91"/>
    </row>
    <row r="51" spans="1:17" x14ac:dyDescent="0.25">
      <c r="A51" s="106"/>
      <c r="B51" s="95" t="s">
        <v>321</v>
      </c>
      <c r="C51" s="95" t="s">
        <v>344</v>
      </c>
      <c r="D51" s="95"/>
      <c r="E51" s="96">
        <v>7</v>
      </c>
      <c r="F51" s="89">
        <v>4</v>
      </c>
      <c r="G51" s="90">
        <v>2</v>
      </c>
      <c r="H51" s="90">
        <f>+'4 Elms'!E13+Goodwood!D38+Hurlingham!F12+Ibiza!D12</f>
        <v>13</v>
      </c>
      <c r="I51" s="97">
        <f t="shared" si="1"/>
        <v>6.5</v>
      </c>
      <c r="J51" s="98" t="s">
        <v>870</v>
      </c>
      <c r="K51" s="120"/>
      <c r="L51" s="120"/>
      <c r="M51" s="89">
        <f>+'4 Elms'!B23+Ripley!D35+Goodwood!D23+Idlers!B43+Hurlingham!C38+'Nth v Sth'!C19+Ibiza!D22</f>
        <v>36</v>
      </c>
      <c r="N51" s="90">
        <f>+Goodwood!E23+Hurlingham!D38</f>
        <v>2</v>
      </c>
      <c r="O51" s="90">
        <f>+'4 Elms'!D23+Ripley!F35+Goodwood!F23+Idlers!D43+Hurlingham!E38+'Nth v Sth'!E19+Ibiza!F22</f>
        <v>212</v>
      </c>
      <c r="P51" s="90">
        <f>+Ripley!G35+'Nth v Sth'!F19+Ibiza!G22</f>
        <v>5</v>
      </c>
      <c r="Q51" s="99">
        <f>+O51/+P51</f>
        <v>42.4</v>
      </c>
    </row>
    <row r="52" spans="1:17" x14ac:dyDescent="0.25">
      <c r="A52" s="106"/>
      <c r="B52" s="95" t="s">
        <v>210</v>
      </c>
      <c r="C52" s="95" t="s">
        <v>77</v>
      </c>
      <c r="D52" s="95"/>
      <c r="E52" s="96">
        <v>3</v>
      </c>
      <c r="F52" s="89">
        <v>2</v>
      </c>
      <c r="G52" s="90">
        <v>0</v>
      </c>
      <c r="H52" s="90">
        <f>+Broadhalfpenny!G6+Idlers!E5</f>
        <v>11</v>
      </c>
      <c r="I52" s="97">
        <f t="shared" si="1"/>
        <v>5.5</v>
      </c>
      <c r="J52" s="98">
        <v>9</v>
      </c>
      <c r="K52" s="120"/>
      <c r="L52" s="120"/>
      <c r="M52" s="89"/>
      <c r="N52" s="90"/>
      <c r="O52" s="90"/>
      <c r="P52" s="90"/>
      <c r="Q52" s="91"/>
    </row>
    <row r="53" spans="1:17" x14ac:dyDescent="0.25">
      <c r="A53" s="106"/>
      <c r="B53" s="95" t="s">
        <v>270</v>
      </c>
      <c r="C53" s="95" t="s">
        <v>271</v>
      </c>
      <c r="D53" s="95"/>
      <c r="E53" s="96">
        <v>2</v>
      </c>
      <c r="F53" s="89">
        <v>2</v>
      </c>
      <c r="G53" s="90">
        <v>1</v>
      </c>
      <c r="H53" s="90">
        <f>+HAC!F9+Goodwood!D34</f>
        <v>11</v>
      </c>
      <c r="I53" s="97">
        <f t="shared" si="1"/>
        <v>11</v>
      </c>
      <c r="J53" s="98" t="s">
        <v>311</v>
      </c>
      <c r="K53" s="120"/>
      <c r="L53" s="120"/>
      <c r="M53" s="89">
        <f>+HAC!D21</f>
        <v>8</v>
      </c>
      <c r="N53" s="90">
        <f>+HAC!E21</f>
        <v>0</v>
      </c>
      <c r="O53" s="90">
        <f>+HAC!F21</f>
        <v>38</v>
      </c>
      <c r="P53" s="90">
        <f>+HAC!G21</f>
        <v>3</v>
      </c>
      <c r="Q53" s="99">
        <f>+O53/+P53</f>
        <v>12.666666666666666</v>
      </c>
    </row>
    <row r="54" spans="1:17" x14ac:dyDescent="0.25">
      <c r="A54" s="106"/>
      <c r="B54" s="95" t="s">
        <v>202</v>
      </c>
      <c r="C54" s="95" t="s">
        <v>203</v>
      </c>
      <c r="D54" s="95"/>
      <c r="E54" s="96">
        <v>5</v>
      </c>
      <c r="F54" s="89">
        <v>3</v>
      </c>
      <c r="G54" s="90">
        <v>0</v>
      </c>
      <c r="H54" s="90">
        <f>+'Oxford Downs'!G8+Hurlingham!F5+'Nth v Sth'!G9</f>
        <v>9</v>
      </c>
      <c r="I54" s="97">
        <f t="shared" si="1"/>
        <v>3</v>
      </c>
      <c r="J54" s="98">
        <v>4</v>
      </c>
      <c r="K54" s="120"/>
      <c r="L54" s="120"/>
      <c r="M54" s="89">
        <f>+Broadhalfpenny!C17+Hurlingham!C39+'Nth v Sth'!C45+Swinbrook!C20</f>
        <v>21</v>
      </c>
      <c r="N54" s="90">
        <f>+Broadhalfpenny!D17+Hurlingham!D39+Swinbrook!D20</f>
        <v>7</v>
      </c>
      <c r="O54" s="90">
        <f>+Broadhalfpenny!E17+Hurlingham!E39+'Nth v Sth'!E45+Swinbrook!E20</f>
        <v>45</v>
      </c>
      <c r="P54" s="90">
        <f>+Hurlingham!F39+'Nth v Sth'!F45+Swinbrook!F20</f>
        <v>3</v>
      </c>
      <c r="Q54" s="99">
        <f>+O54/+P54</f>
        <v>15</v>
      </c>
    </row>
    <row r="55" spans="1:17" x14ac:dyDescent="0.25">
      <c r="A55" s="106"/>
      <c r="B55" s="95" t="s">
        <v>482</v>
      </c>
      <c r="C55" s="95" t="s">
        <v>483</v>
      </c>
      <c r="D55" s="95"/>
      <c r="E55" s="96">
        <v>1</v>
      </c>
      <c r="F55" s="89">
        <v>1</v>
      </c>
      <c r="G55" s="90">
        <v>0</v>
      </c>
      <c r="H55" s="90">
        <f>+'Oxford Downs'!G6</f>
        <v>9</v>
      </c>
      <c r="I55" s="97">
        <f t="shared" si="1"/>
        <v>9</v>
      </c>
      <c r="J55" s="98">
        <v>9</v>
      </c>
      <c r="K55" s="120"/>
      <c r="L55" s="120"/>
      <c r="M55" s="89">
        <f>+'Oxford Downs'!C42</f>
        <v>3</v>
      </c>
      <c r="N55" s="90">
        <v>0</v>
      </c>
      <c r="O55" s="90">
        <f>+'Oxford Downs'!E42</f>
        <v>15</v>
      </c>
      <c r="P55" s="90">
        <v>0</v>
      </c>
      <c r="Q55" s="91"/>
    </row>
    <row r="56" spans="1:17" x14ac:dyDescent="0.25">
      <c r="A56" s="106"/>
      <c r="B56" s="95" t="s">
        <v>482</v>
      </c>
      <c r="C56" s="95" t="s">
        <v>484</v>
      </c>
      <c r="D56" s="95"/>
      <c r="E56" s="96">
        <v>1</v>
      </c>
      <c r="F56" s="89">
        <v>1</v>
      </c>
      <c r="G56" s="90">
        <v>0</v>
      </c>
      <c r="H56" s="90">
        <f>+'Oxford Downs'!G7</f>
        <v>9</v>
      </c>
      <c r="I56" s="97">
        <f t="shared" si="1"/>
        <v>9</v>
      </c>
      <c r="J56" s="98">
        <v>9</v>
      </c>
      <c r="K56" s="120"/>
      <c r="L56" s="120"/>
      <c r="M56" s="89">
        <f>+'Oxford Downs'!C45</f>
        <v>1</v>
      </c>
      <c r="N56" s="90">
        <v>0</v>
      </c>
      <c r="O56" s="90">
        <f>+'Oxford Downs'!E45</f>
        <v>3</v>
      </c>
      <c r="P56" s="90">
        <f>+'Oxford Downs'!F45</f>
        <v>1</v>
      </c>
      <c r="Q56" s="99">
        <f>+O56/+P56</f>
        <v>3</v>
      </c>
    </row>
    <row r="57" spans="1:17" x14ac:dyDescent="0.25">
      <c r="A57" s="106"/>
      <c r="B57" s="95" t="s">
        <v>111</v>
      </c>
      <c r="C57" s="95" t="s">
        <v>442</v>
      </c>
      <c r="D57" s="95"/>
      <c r="E57" s="96">
        <v>1</v>
      </c>
      <c r="F57" s="89">
        <v>1</v>
      </c>
      <c r="G57" s="90">
        <v>0</v>
      </c>
      <c r="H57" s="90">
        <f>+Harefield!H7</f>
        <v>6</v>
      </c>
      <c r="I57" s="97">
        <f t="shared" si="1"/>
        <v>6</v>
      </c>
      <c r="J57" s="98">
        <v>6</v>
      </c>
      <c r="K57" s="120"/>
      <c r="L57" s="120"/>
      <c r="M57" s="89"/>
      <c r="N57" s="90"/>
      <c r="O57" s="90"/>
      <c r="P57" s="90"/>
      <c r="Q57" s="99"/>
    </row>
    <row r="58" spans="1:17" x14ac:dyDescent="0.25">
      <c r="A58" s="106"/>
      <c r="B58" s="95" t="s">
        <v>272</v>
      </c>
      <c r="C58" s="95" t="s">
        <v>203</v>
      </c>
      <c r="D58" s="95"/>
      <c r="E58" s="96">
        <v>1</v>
      </c>
      <c r="F58" s="89">
        <v>1</v>
      </c>
      <c r="G58" s="90">
        <v>0</v>
      </c>
      <c r="H58" s="90">
        <f>+HAC!F7</f>
        <v>6</v>
      </c>
      <c r="I58" s="97">
        <f t="shared" si="1"/>
        <v>6</v>
      </c>
      <c r="J58" s="98">
        <v>6</v>
      </c>
      <c r="K58" s="120"/>
      <c r="L58" s="120"/>
      <c r="M58" s="89"/>
      <c r="N58" s="90"/>
      <c r="O58" s="90"/>
      <c r="P58" s="90"/>
      <c r="Q58" s="91"/>
    </row>
    <row r="59" spans="1:17" x14ac:dyDescent="0.25">
      <c r="A59" s="106"/>
      <c r="B59" s="95" t="s">
        <v>208</v>
      </c>
      <c r="C59" s="95" t="s">
        <v>72</v>
      </c>
      <c r="D59" s="95"/>
      <c r="E59" s="96">
        <v>2</v>
      </c>
      <c r="F59" s="89">
        <v>2</v>
      </c>
      <c r="G59" s="90">
        <v>0</v>
      </c>
      <c r="H59" s="90">
        <f>+Broadhalfpenny!G8+Idlers!E9</f>
        <v>6</v>
      </c>
      <c r="I59" s="97">
        <f t="shared" si="1"/>
        <v>3</v>
      </c>
      <c r="J59" s="98">
        <v>5</v>
      </c>
      <c r="K59" s="120">
        <v>1</v>
      </c>
      <c r="L59" s="120"/>
      <c r="M59" s="89"/>
      <c r="N59" s="90"/>
      <c r="O59" s="90"/>
      <c r="P59" s="90"/>
      <c r="Q59" s="91"/>
    </row>
    <row r="60" spans="1:17" x14ac:dyDescent="0.25">
      <c r="A60" s="106"/>
      <c r="B60" s="95" t="s">
        <v>751</v>
      </c>
      <c r="C60" s="95" t="s">
        <v>752</v>
      </c>
      <c r="D60" s="95"/>
      <c r="E60" s="96">
        <v>1</v>
      </c>
      <c r="F60" s="89">
        <v>1</v>
      </c>
      <c r="G60" s="90">
        <v>0</v>
      </c>
      <c r="H60" s="90">
        <f>+Grannies!F13</f>
        <v>6</v>
      </c>
      <c r="I60" s="97">
        <f t="shared" si="1"/>
        <v>6</v>
      </c>
      <c r="J60" s="98">
        <v>6</v>
      </c>
      <c r="K60" s="120"/>
      <c r="L60" s="120"/>
      <c r="M60" s="89"/>
      <c r="N60" s="90"/>
      <c r="O60" s="90"/>
      <c r="P60" s="90"/>
      <c r="Q60" s="91"/>
    </row>
    <row r="61" spans="1:17" x14ac:dyDescent="0.25">
      <c r="A61" s="106"/>
      <c r="B61" s="107" t="s">
        <v>70</v>
      </c>
      <c r="C61" s="95" t="s">
        <v>71</v>
      </c>
      <c r="D61" s="95"/>
      <c r="E61" s="96">
        <v>2</v>
      </c>
      <c r="F61" s="89">
        <v>2</v>
      </c>
      <c r="G61" s="90">
        <v>0</v>
      </c>
      <c r="H61" s="90">
        <f>+'Hartley W'!D32+Wimbledon!E5</f>
        <v>4</v>
      </c>
      <c r="I61" s="97">
        <f t="shared" si="1"/>
        <v>2</v>
      </c>
      <c r="J61" s="98">
        <v>4</v>
      </c>
      <c r="K61" s="120">
        <v>1</v>
      </c>
      <c r="L61" s="120"/>
      <c r="M61" s="89"/>
      <c r="N61" s="90"/>
      <c r="O61" s="90"/>
      <c r="P61" s="90"/>
      <c r="Q61" s="91"/>
    </row>
    <row r="62" spans="1:17" x14ac:dyDescent="0.25">
      <c r="A62" s="106"/>
      <c r="B62" s="95" t="s">
        <v>249</v>
      </c>
      <c r="C62" s="95" t="s">
        <v>75</v>
      </c>
      <c r="D62" s="95"/>
      <c r="E62" s="96">
        <v>1</v>
      </c>
      <c r="F62" s="89">
        <v>1</v>
      </c>
      <c r="G62" s="90">
        <v>0</v>
      </c>
      <c r="H62" s="90">
        <v>4</v>
      </c>
      <c r="I62" s="97">
        <f t="shared" si="1"/>
        <v>4</v>
      </c>
      <c r="J62" s="98">
        <v>4</v>
      </c>
      <c r="K62" s="120"/>
      <c r="L62" s="120"/>
      <c r="M62" s="89"/>
      <c r="N62" s="90"/>
      <c r="O62" s="90"/>
      <c r="P62" s="90"/>
      <c r="Q62" s="91"/>
    </row>
    <row r="63" spans="1:17" x14ac:dyDescent="0.25">
      <c r="A63" s="106"/>
      <c r="B63" s="95" t="s">
        <v>200</v>
      </c>
      <c r="C63" s="95" t="s">
        <v>201</v>
      </c>
      <c r="D63" s="95"/>
      <c r="E63" s="96">
        <v>4</v>
      </c>
      <c r="F63" s="89">
        <v>2</v>
      </c>
      <c r="G63" s="90">
        <v>0</v>
      </c>
      <c r="H63" s="90">
        <f>+'Nth v Sth'!G11+Ibiza!D8</f>
        <v>4</v>
      </c>
      <c r="I63" s="97">
        <f t="shared" si="1"/>
        <v>2</v>
      </c>
      <c r="J63" s="98">
        <v>4</v>
      </c>
      <c r="K63" s="120"/>
      <c r="L63" s="120"/>
      <c r="M63" s="89">
        <f>+Ibiza!D26</f>
        <v>5</v>
      </c>
      <c r="N63" s="90">
        <v>0</v>
      </c>
      <c r="O63" s="90">
        <f>+Ibiza!F26</f>
        <v>40</v>
      </c>
      <c r="P63" s="90">
        <f>+Ibiza!G26</f>
        <v>1</v>
      </c>
      <c r="Q63" s="99"/>
    </row>
    <row r="64" spans="1:17" x14ac:dyDescent="0.25">
      <c r="A64" s="106"/>
      <c r="B64" s="95" t="s">
        <v>867</v>
      </c>
      <c r="C64" s="95" t="s">
        <v>868</v>
      </c>
      <c r="D64" s="95"/>
      <c r="E64" s="96">
        <v>1</v>
      </c>
      <c r="F64" s="89">
        <v>1</v>
      </c>
      <c r="G64" s="90">
        <v>0</v>
      </c>
      <c r="H64" s="90">
        <v>3</v>
      </c>
      <c r="I64" s="97">
        <f t="shared" si="1"/>
        <v>3</v>
      </c>
      <c r="J64" s="98">
        <v>3</v>
      </c>
      <c r="K64" s="120"/>
      <c r="L64" s="120"/>
      <c r="M64" s="89"/>
      <c r="N64" s="90"/>
      <c r="O64" s="90"/>
      <c r="P64" s="90"/>
      <c r="Q64" s="91"/>
    </row>
    <row r="65" spans="1:17" x14ac:dyDescent="0.25">
      <c r="A65" s="106"/>
      <c r="B65" s="95" t="s">
        <v>485</v>
      </c>
      <c r="C65" s="95" t="s">
        <v>486</v>
      </c>
      <c r="D65" s="95"/>
      <c r="E65" s="96">
        <v>1</v>
      </c>
      <c r="F65" s="89">
        <v>1</v>
      </c>
      <c r="G65" s="90">
        <v>0</v>
      </c>
      <c r="H65" s="90">
        <f>+'Oxford Downs'!G13</f>
        <v>2</v>
      </c>
      <c r="I65" s="97">
        <f t="shared" si="1"/>
        <v>2</v>
      </c>
      <c r="J65" s="98">
        <v>2</v>
      </c>
      <c r="K65" s="120"/>
      <c r="L65" s="120"/>
      <c r="M65" s="89">
        <f>+'Oxford Downs'!C44</f>
        <v>3</v>
      </c>
      <c r="N65" s="90">
        <v>0</v>
      </c>
      <c r="O65" s="90">
        <f>+'Oxford Downs'!E44</f>
        <v>8</v>
      </c>
      <c r="P65" s="90">
        <v>0</v>
      </c>
      <c r="Q65" s="91"/>
    </row>
    <row r="66" spans="1:17" x14ac:dyDescent="0.25">
      <c r="A66" s="106"/>
      <c r="B66" s="95" t="s">
        <v>209</v>
      </c>
      <c r="C66" s="95" t="s">
        <v>77</v>
      </c>
      <c r="D66" s="95"/>
      <c r="E66" s="96">
        <v>2</v>
      </c>
      <c r="F66" s="89">
        <v>2</v>
      </c>
      <c r="G66" s="90">
        <v>0</v>
      </c>
      <c r="H66" s="90">
        <f>0+'Nth v Sth'!G7</f>
        <v>2</v>
      </c>
      <c r="I66" s="97">
        <f t="shared" si="1"/>
        <v>1</v>
      </c>
      <c r="J66" s="98">
        <v>0</v>
      </c>
      <c r="K66" s="120">
        <v>1</v>
      </c>
      <c r="L66" s="120"/>
      <c r="M66" s="89"/>
      <c r="N66" s="90"/>
      <c r="O66" s="90"/>
      <c r="P66" s="90"/>
      <c r="Q66" s="91"/>
    </row>
    <row r="67" spans="1:17" x14ac:dyDescent="0.25">
      <c r="A67" s="106"/>
      <c r="B67" s="95" t="s">
        <v>228</v>
      </c>
      <c r="C67" s="95" t="s">
        <v>112</v>
      </c>
      <c r="D67" s="95"/>
      <c r="E67" s="96">
        <v>1</v>
      </c>
      <c r="F67" s="89">
        <v>1</v>
      </c>
      <c r="G67" s="90">
        <v>0</v>
      </c>
      <c r="H67" s="90">
        <v>1</v>
      </c>
      <c r="I67" s="97">
        <f t="shared" si="1"/>
        <v>1</v>
      </c>
      <c r="J67" s="98">
        <v>1</v>
      </c>
      <c r="K67" s="120"/>
      <c r="L67" s="120"/>
      <c r="M67" s="89"/>
      <c r="N67" s="90"/>
      <c r="O67" s="90"/>
      <c r="P67" s="90"/>
      <c r="Q67" s="91"/>
    </row>
    <row r="68" spans="1:17" x14ac:dyDescent="0.25">
      <c r="A68" s="106"/>
      <c r="B68" s="95" t="s">
        <v>200</v>
      </c>
      <c r="C68" s="95" t="s">
        <v>281</v>
      </c>
      <c r="D68" s="95"/>
      <c r="E68" s="96">
        <v>1</v>
      </c>
      <c r="F68" s="89">
        <v>1</v>
      </c>
      <c r="G68" s="90">
        <v>1</v>
      </c>
      <c r="H68" s="90">
        <f>+'Royal Household'!F9</f>
        <v>1</v>
      </c>
      <c r="I68" s="100" t="s">
        <v>873</v>
      </c>
      <c r="J68" s="98" t="s">
        <v>763</v>
      </c>
      <c r="K68" s="120"/>
      <c r="L68" s="120"/>
      <c r="M68" s="89">
        <f>+'Royal Household'!C32</f>
        <v>1</v>
      </c>
      <c r="N68" s="90">
        <v>0</v>
      </c>
      <c r="O68" s="90">
        <f>+'Royal Household'!E32</f>
        <v>6</v>
      </c>
      <c r="P68" s="90">
        <v>0</v>
      </c>
      <c r="Q68" s="91"/>
    </row>
    <row r="69" spans="1:17" x14ac:dyDescent="0.25">
      <c r="A69" s="106"/>
      <c r="B69" s="95" t="s">
        <v>118</v>
      </c>
      <c r="C69" s="95" t="s">
        <v>119</v>
      </c>
      <c r="D69" s="95"/>
      <c r="E69" s="96">
        <v>1</v>
      </c>
      <c r="F69" s="89">
        <v>1</v>
      </c>
      <c r="G69" s="90">
        <v>0</v>
      </c>
      <c r="H69" s="90">
        <f>+Harefield!H1</f>
        <v>0</v>
      </c>
      <c r="I69" s="97">
        <f t="shared" ref="I69:I78" si="2">+H69/(F69-G69)</f>
        <v>0</v>
      </c>
      <c r="J69" s="98">
        <v>2</v>
      </c>
      <c r="K69" s="120"/>
      <c r="L69" s="120"/>
      <c r="M69" s="89">
        <f>+Harefield!C23</f>
        <v>3</v>
      </c>
      <c r="N69" s="90">
        <f>+Harefield!D23</f>
        <v>0</v>
      </c>
      <c r="O69" s="90">
        <f>+Harefield!E23</f>
        <v>23</v>
      </c>
      <c r="P69" s="90">
        <f>+Harefield!F23</f>
        <v>1</v>
      </c>
      <c r="Q69" s="99">
        <f>+O69/+P69</f>
        <v>23</v>
      </c>
    </row>
    <row r="70" spans="1:17" x14ac:dyDescent="0.25">
      <c r="A70" s="106"/>
      <c r="B70" s="95" t="s">
        <v>192</v>
      </c>
      <c r="C70" s="95" t="s">
        <v>193</v>
      </c>
      <c r="D70" s="95"/>
      <c r="E70" s="96">
        <v>1</v>
      </c>
      <c r="F70" s="89">
        <v>1</v>
      </c>
      <c r="G70" s="90">
        <v>0</v>
      </c>
      <c r="H70" s="90">
        <v>0</v>
      </c>
      <c r="I70" s="97">
        <f t="shared" si="2"/>
        <v>0</v>
      </c>
      <c r="J70" s="98">
        <v>0</v>
      </c>
      <c r="K70" s="120"/>
      <c r="L70" s="120"/>
      <c r="M70" s="89"/>
      <c r="N70" s="90"/>
      <c r="O70" s="90"/>
      <c r="P70" s="90"/>
      <c r="Q70" s="99"/>
    </row>
    <row r="71" spans="1:17" x14ac:dyDescent="0.25">
      <c r="A71" s="106"/>
      <c r="B71" s="95" t="s">
        <v>194</v>
      </c>
      <c r="C71" s="95" t="s">
        <v>195</v>
      </c>
      <c r="D71" s="95"/>
      <c r="E71" s="96">
        <v>1</v>
      </c>
      <c r="F71" s="89">
        <v>1</v>
      </c>
      <c r="G71" s="90">
        <v>0</v>
      </c>
      <c r="H71" s="90">
        <v>0</v>
      </c>
      <c r="I71" s="97">
        <f t="shared" si="2"/>
        <v>0</v>
      </c>
      <c r="J71" s="98">
        <v>0</v>
      </c>
      <c r="K71" s="120"/>
      <c r="L71" s="120"/>
      <c r="M71" s="89"/>
      <c r="N71" s="90"/>
      <c r="O71" s="90"/>
      <c r="P71" s="90"/>
      <c r="Q71" s="99"/>
    </row>
    <row r="72" spans="1:17" x14ac:dyDescent="0.25">
      <c r="A72" s="106"/>
      <c r="B72" s="95" t="s">
        <v>229</v>
      </c>
      <c r="C72" s="95" t="s">
        <v>240</v>
      </c>
      <c r="D72" s="95"/>
      <c r="E72" s="96">
        <v>1</v>
      </c>
      <c r="F72" s="89">
        <v>1</v>
      </c>
      <c r="G72" s="90">
        <v>0</v>
      </c>
      <c r="H72" s="90">
        <v>0</v>
      </c>
      <c r="I72" s="97">
        <f t="shared" si="2"/>
        <v>0</v>
      </c>
      <c r="J72" s="98">
        <v>0</v>
      </c>
      <c r="K72" s="120"/>
      <c r="L72" s="120"/>
      <c r="M72" s="89">
        <f>+'Hampshire Hogs'!C18</f>
        <v>9</v>
      </c>
      <c r="N72" s="90">
        <v>1</v>
      </c>
      <c r="O72" s="90">
        <f>+'Hampshire Hogs'!E18</f>
        <v>38</v>
      </c>
      <c r="P72" s="90">
        <f>+'Hampshire Hogs'!F18</f>
        <v>1</v>
      </c>
      <c r="Q72" s="99">
        <f>+O72/+P72</f>
        <v>38</v>
      </c>
    </row>
    <row r="73" spans="1:17" x14ac:dyDescent="0.25">
      <c r="A73" s="106"/>
      <c r="B73" s="95" t="s">
        <v>423</v>
      </c>
      <c r="C73" s="95" t="s">
        <v>424</v>
      </c>
      <c r="D73" s="95"/>
      <c r="E73" s="96">
        <v>1</v>
      </c>
      <c r="F73" s="89">
        <v>1</v>
      </c>
      <c r="G73" s="90">
        <v>0</v>
      </c>
      <c r="H73" s="90">
        <f>+Ripley!E9</f>
        <v>0</v>
      </c>
      <c r="I73" s="97">
        <f t="shared" si="2"/>
        <v>0</v>
      </c>
      <c r="J73" s="98">
        <v>0</v>
      </c>
      <c r="K73" s="120"/>
      <c r="L73" s="120"/>
      <c r="M73" s="89">
        <f>+Ripley!D36</f>
        <v>9</v>
      </c>
      <c r="N73" s="90">
        <f>+Ripley!E36</f>
        <v>2</v>
      </c>
      <c r="O73" s="90">
        <f>+Ripley!F36</f>
        <v>33</v>
      </c>
      <c r="P73" s="90">
        <f>+Ripley!G36</f>
        <v>1</v>
      </c>
      <c r="Q73" s="99">
        <f>+O73/+P73</f>
        <v>33</v>
      </c>
    </row>
    <row r="74" spans="1:17" x14ac:dyDescent="0.25">
      <c r="A74" s="106"/>
      <c r="B74" s="95" t="s">
        <v>396</v>
      </c>
      <c r="C74" s="95" t="s">
        <v>435</v>
      </c>
      <c r="D74" s="95"/>
      <c r="E74" s="96">
        <v>1</v>
      </c>
      <c r="F74" s="89">
        <v>1</v>
      </c>
      <c r="G74" s="90">
        <v>0</v>
      </c>
      <c r="H74" s="90">
        <f>+Hagley!E10</f>
        <v>0</v>
      </c>
      <c r="I74" s="97">
        <f t="shared" si="2"/>
        <v>0</v>
      </c>
      <c r="J74" s="98">
        <v>0</v>
      </c>
      <c r="K74" s="120"/>
      <c r="L74" s="120"/>
      <c r="M74" s="89">
        <f>+Hagley!D49</f>
        <v>5</v>
      </c>
      <c r="N74" s="90">
        <f>+Hagley!E49</f>
        <v>4</v>
      </c>
      <c r="O74" s="90">
        <f>+Hagley!F49</f>
        <v>4</v>
      </c>
      <c r="P74" s="90">
        <f>+Hagley!G49</f>
        <v>1</v>
      </c>
      <c r="Q74" s="99">
        <f>+O74/+P74</f>
        <v>4</v>
      </c>
    </row>
    <row r="75" spans="1:17" x14ac:dyDescent="0.25">
      <c r="A75" s="106"/>
      <c r="B75" s="90" t="s">
        <v>86</v>
      </c>
      <c r="C75" s="95" t="s">
        <v>87</v>
      </c>
      <c r="D75" s="95"/>
      <c r="E75" s="96">
        <v>3</v>
      </c>
      <c r="F75" s="89">
        <v>2</v>
      </c>
      <c r="G75" s="90">
        <v>0</v>
      </c>
      <c r="H75" s="90">
        <f>+'Oxford Downs'!G9+Hurlingham!F11</f>
        <v>0</v>
      </c>
      <c r="I75" s="97">
        <f t="shared" si="2"/>
        <v>0</v>
      </c>
      <c r="J75" s="98">
        <v>0</v>
      </c>
      <c r="K75" s="120"/>
      <c r="L75" s="120"/>
      <c r="M75" s="89">
        <f>6+'Oxford Downs'!C41+Hurlingham!C40</f>
        <v>20</v>
      </c>
      <c r="N75" s="90">
        <v>2</v>
      </c>
      <c r="O75" s="90">
        <f>36+'Oxford Downs'!E41+Hurlingham!E40</f>
        <v>116</v>
      </c>
      <c r="P75" s="90">
        <f>1+'Oxford Downs'!F41</f>
        <v>3</v>
      </c>
      <c r="Q75" s="99">
        <f>+O75/+P75</f>
        <v>38.666666666666664</v>
      </c>
    </row>
    <row r="76" spans="1:17" x14ac:dyDescent="0.25">
      <c r="A76" s="106"/>
      <c r="B76" s="95" t="s">
        <v>488</v>
      </c>
      <c r="C76" s="95" t="s">
        <v>489</v>
      </c>
      <c r="D76" s="95"/>
      <c r="E76" s="96">
        <v>1</v>
      </c>
      <c r="F76" s="89">
        <v>1</v>
      </c>
      <c r="G76" s="90">
        <v>0</v>
      </c>
      <c r="H76" s="90">
        <f>+'Oxford Downs'!G11</f>
        <v>0</v>
      </c>
      <c r="I76" s="97">
        <f t="shared" si="2"/>
        <v>0</v>
      </c>
      <c r="J76" s="98">
        <v>0</v>
      </c>
      <c r="K76" s="120"/>
      <c r="L76" s="120"/>
      <c r="M76" s="89"/>
      <c r="N76" s="90"/>
      <c r="O76" s="90"/>
      <c r="P76" s="90"/>
      <c r="Q76" s="91"/>
    </row>
    <row r="77" spans="1:17" x14ac:dyDescent="0.25">
      <c r="A77" s="106"/>
      <c r="B77" s="95" t="s">
        <v>758</v>
      </c>
      <c r="C77" s="95" t="s">
        <v>759</v>
      </c>
      <c r="D77" s="95"/>
      <c r="E77" s="96">
        <v>1</v>
      </c>
      <c r="F77" s="89">
        <v>1</v>
      </c>
      <c r="G77" s="90">
        <v>0</v>
      </c>
      <c r="H77" s="90">
        <f>+Hurlingham!F10</f>
        <v>0</v>
      </c>
      <c r="I77" s="97">
        <f t="shared" si="2"/>
        <v>0</v>
      </c>
      <c r="J77" s="98">
        <v>0</v>
      </c>
      <c r="K77" s="120"/>
      <c r="L77" s="120"/>
      <c r="M77" s="89">
        <f>+Hurlingham!C42</f>
        <v>5</v>
      </c>
      <c r="N77" s="90">
        <f>+Hurlingham!D42</f>
        <v>0</v>
      </c>
      <c r="O77" s="90">
        <f>+Hurlingham!E42</f>
        <v>23</v>
      </c>
      <c r="P77" s="90">
        <f>+Hurlingham!F42</f>
        <v>1</v>
      </c>
      <c r="Q77" s="99">
        <f>+O77/+P77</f>
        <v>23</v>
      </c>
    </row>
    <row r="78" spans="1:17" x14ac:dyDescent="0.25">
      <c r="A78" s="106"/>
      <c r="B78" s="95" t="s">
        <v>869</v>
      </c>
      <c r="C78" s="95" t="s">
        <v>71</v>
      </c>
      <c r="D78" s="95"/>
      <c r="E78" s="96">
        <v>1</v>
      </c>
      <c r="F78" s="89">
        <v>1</v>
      </c>
      <c r="G78" s="90">
        <v>0</v>
      </c>
      <c r="H78" s="90">
        <v>0</v>
      </c>
      <c r="I78" s="97">
        <f t="shared" si="2"/>
        <v>0</v>
      </c>
      <c r="J78" s="98">
        <v>0</v>
      </c>
      <c r="K78" s="120"/>
      <c r="L78" s="120"/>
      <c r="M78" s="89"/>
      <c r="N78" s="90"/>
      <c r="O78" s="90"/>
      <c r="P78" s="90"/>
      <c r="Q78" s="91"/>
    </row>
    <row r="79" spans="1:17" x14ac:dyDescent="0.25">
      <c r="A79" s="106"/>
      <c r="B79" s="90" t="s">
        <v>73</v>
      </c>
      <c r="C79" s="95" t="s">
        <v>81</v>
      </c>
      <c r="D79" s="95"/>
      <c r="E79" s="96">
        <v>2</v>
      </c>
      <c r="F79" s="89"/>
      <c r="G79" s="90"/>
      <c r="H79" s="90"/>
      <c r="I79" s="97"/>
      <c r="J79" s="98"/>
      <c r="K79" s="120">
        <v>1</v>
      </c>
      <c r="L79" s="120"/>
      <c r="M79" s="89">
        <f>6+HAC!D20</f>
        <v>16</v>
      </c>
      <c r="N79" s="90">
        <f>+HAC!E20</f>
        <v>2</v>
      </c>
      <c r="O79" s="90">
        <f>28+HAC!F20</f>
        <v>65</v>
      </c>
      <c r="P79" s="90">
        <f>1+HAC!G20</f>
        <v>2</v>
      </c>
      <c r="Q79" s="99">
        <f>+O79/+P79</f>
        <v>32.5</v>
      </c>
    </row>
    <row r="80" spans="1:17" x14ac:dyDescent="0.25">
      <c r="A80" s="106"/>
      <c r="B80" s="90" t="s">
        <v>85</v>
      </c>
      <c r="C80" s="95" t="s">
        <v>72</v>
      </c>
      <c r="D80" s="95"/>
      <c r="E80" s="96">
        <v>1</v>
      </c>
      <c r="F80" s="89"/>
      <c r="G80" s="90"/>
      <c r="H80" s="90"/>
      <c r="I80" s="97"/>
      <c r="J80" s="98"/>
      <c r="K80" s="120"/>
      <c r="L80" s="120"/>
      <c r="M80" s="89">
        <v>4</v>
      </c>
      <c r="N80" s="90">
        <v>0</v>
      </c>
      <c r="O80" s="90">
        <v>42</v>
      </c>
      <c r="P80" s="90">
        <v>2</v>
      </c>
      <c r="Q80" s="99">
        <f>+O80/+P80</f>
        <v>21</v>
      </c>
    </row>
    <row r="81" spans="1:17" x14ac:dyDescent="0.25">
      <c r="A81" s="106"/>
      <c r="B81" s="95" t="s">
        <v>204</v>
      </c>
      <c r="C81" s="95" t="s">
        <v>205</v>
      </c>
      <c r="D81" s="95"/>
      <c r="E81" s="96">
        <v>1</v>
      </c>
      <c r="F81" s="89"/>
      <c r="G81" s="90"/>
      <c r="H81" s="90"/>
      <c r="I81" s="97"/>
      <c r="J81" s="98"/>
      <c r="K81" s="120">
        <v>1</v>
      </c>
      <c r="L81" s="120"/>
      <c r="M81" s="89">
        <f>+Broadhalfpenny!C19</f>
        <v>5</v>
      </c>
      <c r="N81" s="90">
        <f>+Broadhalfpenny!D19</f>
        <v>1</v>
      </c>
      <c r="O81" s="90">
        <f>+Broadhalfpenny!E19</f>
        <v>31</v>
      </c>
      <c r="P81" s="90">
        <f>+Broadhalfpenny!F19</f>
        <v>1</v>
      </c>
      <c r="Q81" s="99">
        <f>+O81/+P81</f>
        <v>31</v>
      </c>
    </row>
    <row r="82" spans="1:17" x14ac:dyDescent="0.25">
      <c r="A82" s="106"/>
      <c r="B82" s="95" t="s">
        <v>744</v>
      </c>
      <c r="C82" s="95" t="s">
        <v>743</v>
      </c>
      <c r="D82" s="95"/>
      <c r="E82" s="96">
        <v>1</v>
      </c>
      <c r="F82" s="89"/>
      <c r="G82" s="90"/>
      <c r="H82" s="90"/>
      <c r="I82" s="90"/>
      <c r="J82" s="98"/>
      <c r="K82" s="120"/>
      <c r="L82" s="120"/>
      <c r="M82" s="89"/>
      <c r="N82" s="90"/>
      <c r="O82" s="90"/>
      <c r="P82" s="90"/>
      <c r="Q82" s="91"/>
    </row>
    <row r="83" spans="1:17" x14ac:dyDescent="0.25">
      <c r="A83" s="106"/>
      <c r="B83" s="95" t="s">
        <v>753</v>
      </c>
      <c r="C83" s="95" t="s">
        <v>77</v>
      </c>
      <c r="D83" s="95"/>
      <c r="E83" s="96">
        <v>1</v>
      </c>
      <c r="F83" s="89"/>
      <c r="G83" s="90"/>
      <c r="H83" s="90"/>
      <c r="I83" s="90"/>
      <c r="J83" s="98"/>
      <c r="K83" s="120"/>
      <c r="L83" s="120"/>
      <c r="M83" s="89"/>
      <c r="N83" s="90"/>
      <c r="O83" s="90"/>
      <c r="P83" s="90"/>
      <c r="Q83" s="91"/>
    </row>
    <row r="84" spans="1:17" x14ac:dyDescent="0.25">
      <c r="A84" s="106"/>
      <c r="B84" s="95" t="s">
        <v>820</v>
      </c>
      <c r="C84" s="95" t="s">
        <v>821</v>
      </c>
      <c r="D84" s="95"/>
      <c r="E84" s="96">
        <v>1</v>
      </c>
      <c r="F84" s="89"/>
      <c r="G84" s="90"/>
      <c r="H84" s="90"/>
      <c r="I84" s="97"/>
      <c r="J84" s="98"/>
      <c r="K84" s="120"/>
      <c r="L84" s="120"/>
      <c r="M84" s="89">
        <f>+'Nth v Sth'!C20</f>
        <v>3</v>
      </c>
      <c r="N84" s="90">
        <v>0</v>
      </c>
      <c r="O84" s="90">
        <f>+'Nth v Sth'!E20</f>
        <v>21</v>
      </c>
      <c r="P84" s="90">
        <v>0</v>
      </c>
      <c r="Q84" s="91"/>
    </row>
    <row r="85" spans="1:17" x14ac:dyDescent="0.25">
      <c r="A85" s="106"/>
      <c r="B85" s="95" t="s">
        <v>833</v>
      </c>
      <c r="C85" s="95" t="s">
        <v>834</v>
      </c>
      <c r="D85" s="95"/>
      <c r="E85" s="96">
        <v>1</v>
      </c>
      <c r="F85" s="89"/>
      <c r="G85" s="90"/>
      <c r="H85" s="90"/>
      <c r="I85" s="97"/>
      <c r="J85" s="98"/>
      <c r="K85" s="120"/>
      <c r="L85" s="120"/>
      <c r="M85" s="90"/>
      <c r="N85" s="90"/>
      <c r="O85" s="90"/>
      <c r="P85" s="90"/>
      <c r="Q85" s="91"/>
    </row>
    <row r="86" spans="1:17" x14ac:dyDescent="0.25">
      <c r="A86" s="106"/>
      <c r="B86" s="95" t="s">
        <v>835</v>
      </c>
      <c r="C86" s="95" t="s">
        <v>106</v>
      </c>
      <c r="D86" s="95"/>
      <c r="E86" s="96">
        <v>1</v>
      </c>
      <c r="F86" s="89"/>
      <c r="G86" s="90"/>
      <c r="H86" s="90"/>
      <c r="I86" s="97"/>
      <c r="J86" s="98"/>
      <c r="K86" s="120"/>
      <c r="L86" s="120"/>
      <c r="M86" s="90">
        <v>3</v>
      </c>
      <c r="N86" s="90">
        <v>0</v>
      </c>
      <c r="O86" s="90">
        <f>+Swinbrook!E25</f>
        <v>26</v>
      </c>
      <c r="P86" s="90">
        <f>+Swinbrook!F25</f>
        <v>2</v>
      </c>
      <c r="Q86" s="91"/>
    </row>
    <row r="87" spans="1:17" x14ac:dyDescent="0.25">
      <c r="A87" s="106"/>
      <c r="B87" s="95"/>
      <c r="C87" s="95"/>
      <c r="D87" s="95"/>
      <c r="E87" s="96"/>
      <c r="F87" s="89"/>
      <c r="G87" s="90"/>
      <c r="H87" s="90"/>
      <c r="I87" s="90"/>
      <c r="J87" s="98"/>
      <c r="K87" s="120"/>
      <c r="L87" s="120"/>
      <c r="M87" s="95"/>
      <c r="N87" s="95"/>
      <c r="O87" s="95"/>
      <c r="P87" s="95"/>
      <c r="Q87" s="91"/>
    </row>
    <row r="88" spans="1:17" x14ac:dyDescent="0.25">
      <c r="A88" s="106"/>
      <c r="B88" s="95"/>
      <c r="C88" s="95"/>
      <c r="D88" s="95"/>
      <c r="E88" s="96">
        <f>SUM(E5:E87)</f>
        <v>232</v>
      </c>
      <c r="F88" s="89">
        <f>SUM(F4:F87)</f>
        <v>182</v>
      </c>
      <c r="G88" s="90">
        <f>SUM(G5:G87)</f>
        <v>32</v>
      </c>
      <c r="H88" s="90"/>
      <c r="I88" s="90"/>
      <c r="J88" s="98"/>
      <c r="K88" s="120"/>
      <c r="L88" s="120"/>
      <c r="M88" s="89"/>
      <c r="N88" s="90"/>
      <c r="O88" s="90"/>
      <c r="P88" s="90">
        <f>SUM(P5:P84)</f>
        <v>145</v>
      </c>
      <c r="Q88" s="91"/>
    </row>
    <row r="89" spans="1:17" x14ac:dyDescent="0.25">
      <c r="A89" s="106"/>
      <c r="B89" s="95" t="s">
        <v>345</v>
      </c>
      <c r="C89" s="95"/>
      <c r="D89" s="95"/>
      <c r="E89" s="101"/>
      <c r="F89" s="93"/>
      <c r="G89" s="92"/>
      <c r="H89" s="92"/>
      <c r="I89" s="92"/>
      <c r="J89" s="128"/>
      <c r="K89" s="121"/>
      <c r="L89" s="121"/>
      <c r="M89" s="93"/>
      <c r="N89" s="92"/>
      <c r="O89" s="92"/>
      <c r="P89" s="92"/>
      <c r="Q89" s="94"/>
    </row>
    <row r="90" spans="1:17" x14ac:dyDescent="0.25">
      <c r="A90" s="106"/>
      <c r="B90" s="95"/>
      <c r="C90" s="95"/>
      <c r="D90" s="95"/>
      <c r="E90" s="95"/>
      <c r="F90" s="95"/>
      <c r="G90" s="95"/>
      <c r="H90" s="95"/>
      <c r="I90" s="95"/>
      <c r="J90" s="122"/>
      <c r="K90" s="122"/>
      <c r="L90" s="122"/>
      <c r="M90" s="95"/>
      <c r="N90" s="95"/>
      <c r="O90" s="95"/>
      <c r="P90" s="95"/>
      <c r="Q90" s="95"/>
    </row>
    <row r="91" spans="1:17" x14ac:dyDescent="0.25">
      <c r="A91" s="106"/>
      <c r="B91" s="95"/>
      <c r="C91" s="95"/>
      <c r="D91" s="95"/>
      <c r="E91" s="95"/>
      <c r="F91" s="95"/>
      <c r="G91" s="95" t="s">
        <v>97</v>
      </c>
      <c r="H91" s="95"/>
      <c r="I91" s="95"/>
      <c r="J91" s="122"/>
      <c r="K91" s="122" t="s">
        <v>492</v>
      </c>
      <c r="L91" s="122"/>
      <c r="M91" s="95"/>
      <c r="N91" s="95"/>
      <c r="O91" s="95"/>
      <c r="P91" s="95"/>
      <c r="Q91" s="95"/>
    </row>
    <row r="92" spans="1:17" x14ac:dyDescent="0.25">
      <c r="A92" s="106">
        <v>1</v>
      </c>
      <c r="B92" s="95" t="s">
        <v>22</v>
      </c>
      <c r="C92" s="95" t="s">
        <v>443</v>
      </c>
      <c r="D92" s="95"/>
      <c r="E92" s="95"/>
      <c r="F92" s="95"/>
      <c r="G92" s="95">
        <v>4</v>
      </c>
      <c r="H92" s="95"/>
      <c r="I92" s="95">
        <v>7</v>
      </c>
      <c r="J92" s="122"/>
      <c r="K92" s="122"/>
      <c r="L92" s="122"/>
      <c r="M92" s="95"/>
      <c r="N92" s="95"/>
      <c r="O92" s="95">
        <f>20*11</f>
        <v>220</v>
      </c>
      <c r="P92" s="95"/>
      <c r="Q92" s="95"/>
    </row>
    <row r="93" spans="1:17" x14ac:dyDescent="0.25">
      <c r="A93" s="106">
        <v>2</v>
      </c>
      <c r="B93" s="95" t="s">
        <v>428</v>
      </c>
      <c r="C93" s="95" t="s">
        <v>446</v>
      </c>
      <c r="D93" s="95"/>
      <c r="E93" s="95"/>
      <c r="F93" s="95"/>
      <c r="G93" s="95">
        <v>7</v>
      </c>
      <c r="H93" s="95"/>
      <c r="I93" s="95">
        <v>9</v>
      </c>
      <c r="J93" s="122"/>
      <c r="K93" s="122">
        <v>0</v>
      </c>
      <c r="L93" s="122"/>
      <c r="M93" s="95"/>
      <c r="N93" s="95"/>
      <c r="O93" s="95"/>
      <c r="P93" s="95"/>
      <c r="Q93" s="95"/>
    </row>
    <row r="94" spans="1:17" x14ac:dyDescent="0.25">
      <c r="A94" s="106">
        <v>3</v>
      </c>
      <c r="B94" s="95" t="s">
        <v>150</v>
      </c>
      <c r="C94" s="95" t="s">
        <v>439</v>
      </c>
      <c r="D94" s="95"/>
      <c r="E94" s="95"/>
      <c r="F94" s="95"/>
      <c r="G94" s="95">
        <v>10</v>
      </c>
      <c r="H94" s="95"/>
      <c r="I94" s="95">
        <v>3</v>
      </c>
      <c r="J94" s="122"/>
      <c r="K94" s="122">
        <v>0</v>
      </c>
      <c r="L94" s="122"/>
      <c r="M94" s="95"/>
      <c r="N94" s="95"/>
      <c r="O94" s="95"/>
      <c r="P94" s="95"/>
      <c r="Q94" s="95"/>
    </row>
    <row r="95" spans="1:17" x14ac:dyDescent="0.25">
      <c r="A95" s="106">
        <v>4</v>
      </c>
      <c r="B95" s="95" t="s">
        <v>430</v>
      </c>
      <c r="C95" s="95" t="s">
        <v>444</v>
      </c>
      <c r="D95" s="95"/>
      <c r="E95" s="95"/>
      <c r="F95" s="95"/>
      <c r="G95" s="95">
        <v>5</v>
      </c>
      <c r="H95" s="95"/>
      <c r="I95" s="95">
        <v>10</v>
      </c>
      <c r="J95" s="122"/>
      <c r="K95" s="122">
        <v>0</v>
      </c>
      <c r="L95" s="122"/>
      <c r="M95" s="95"/>
      <c r="N95" s="95"/>
      <c r="O95" s="95"/>
      <c r="P95" s="95"/>
      <c r="Q95" s="95"/>
    </row>
    <row r="96" spans="1:17" x14ac:dyDescent="0.25">
      <c r="A96" s="106">
        <v>5</v>
      </c>
      <c r="B96" s="95" t="s">
        <v>427</v>
      </c>
      <c r="C96" s="95" t="s">
        <v>441</v>
      </c>
      <c r="D96" s="95"/>
      <c r="E96" s="95"/>
      <c r="F96" s="95"/>
      <c r="G96" s="95">
        <v>5</v>
      </c>
      <c r="H96" s="95"/>
      <c r="I96" s="95">
        <v>8</v>
      </c>
      <c r="J96" s="122"/>
      <c r="K96" s="122"/>
      <c r="L96" s="122"/>
      <c r="M96" s="95"/>
      <c r="N96" s="95"/>
      <c r="O96" s="95"/>
      <c r="P96" s="95"/>
      <c r="Q96" s="95"/>
    </row>
    <row r="97" spans="1:17" x14ac:dyDescent="0.25">
      <c r="A97" s="106">
        <v>6</v>
      </c>
      <c r="B97" s="95" t="s">
        <v>431</v>
      </c>
      <c r="C97" s="95" t="s">
        <v>445</v>
      </c>
      <c r="D97" s="95"/>
      <c r="E97" s="95"/>
      <c r="F97" s="95"/>
      <c r="G97" s="95">
        <v>8</v>
      </c>
      <c r="H97" s="95"/>
      <c r="I97" s="95">
        <v>6</v>
      </c>
      <c r="J97" s="122"/>
      <c r="K97" s="122">
        <v>0</v>
      </c>
      <c r="L97" s="122"/>
      <c r="M97" s="95"/>
      <c r="N97" s="95"/>
      <c r="O97" s="95"/>
      <c r="P97" s="95"/>
      <c r="Q97" s="95"/>
    </row>
    <row r="98" spans="1:17" x14ac:dyDescent="0.25">
      <c r="A98" s="106">
        <v>7</v>
      </c>
      <c r="B98" s="95" t="s">
        <v>426</v>
      </c>
      <c r="C98" s="95" t="s">
        <v>447</v>
      </c>
      <c r="D98" s="95"/>
      <c r="E98" s="95"/>
      <c r="F98" s="95"/>
      <c r="G98" s="95">
        <v>3</v>
      </c>
      <c r="H98" s="95"/>
      <c r="I98" s="95">
        <v>5</v>
      </c>
      <c r="J98" s="122"/>
      <c r="K98" s="122"/>
      <c r="L98" s="122"/>
      <c r="M98" s="95"/>
      <c r="N98" s="95"/>
      <c r="O98" s="95"/>
      <c r="P98" s="95"/>
      <c r="Q98" s="95"/>
    </row>
    <row r="99" spans="1:17" x14ac:dyDescent="0.25">
      <c r="A99" s="106">
        <v>8</v>
      </c>
      <c r="B99" s="95" t="s">
        <v>349</v>
      </c>
      <c r="C99" s="95" t="s">
        <v>399</v>
      </c>
      <c r="D99" s="95"/>
      <c r="E99" s="95"/>
      <c r="F99" s="95"/>
      <c r="G99" s="95">
        <v>10</v>
      </c>
      <c r="H99" s="95"/>
      <c r="I99" s="95">
        <v>10</v>
      </c>
      <c r="J99" s="122"/>
      <c r="K99" s="122">
        <v>0</v>
      </c>
      <c r="L99" s="122"/>
      <c r="M99" s="95"/>
      <c r="N99" s="95"/>
      <c r="O99" s="95"/>
      <c r="P99" s="95"/>
      <c r="Q99" s="95"/>
    </row>
    <row r="100" spans="1:17" x14ac:dyDescent="0.25">
      <c r="A100" s="106">
        <v>9</v>
      </c>
      <c r="B100" s="95" t="s">
        <v>348</v>
      </c>
      <c r="C100" s="95" t="s">
        <v>425</v>
      </c>
      <c r="D100" s="95"/>
      <c r="E100" s="95"/>
      <c r="F100" s="95"/>
      <c r="G100" s="95">
        <v>7</v>
      </c>
      <c r="H100" s="95"/>
      <c r="I100" s="95">
        <v>10</v>
      </c>
      <c r="J100" s="122"/>
      <c r="K100" s="122"/>
      <c r="L100" s="122"/>
      <c r="M100" s="95"/>
      <c r="N100" s="95"/>
      <c r="O100" s="95"/>
      <c r="P100" s="95"/>
      <c r="Q100" s="95"/>
    </row>
    <row r="101" spans="1:17" x14ac:dyDescent="0.25">
      <c r="A101" s="106">
        <v>10</v>
      </c>
      <c r="B101" s="95" t="s">
        <v>346</v>
      </c>
      <c r="C101" s="95" t="s">
        <v>347</v>
      </c>
      <c r="D101" s="95"/>
      <c r="E101" s="95"/>
      <c r="F101" s="95"/>
      <c r="G101" s="95">
        <v>7</v>
      </c>
      <c r="H101" s="95"/>
      <c r="I101" s="95">
        <v>6</v>
      </c>
      <c r="J101" s="122"/>
      <c r="K101" s="122"/>
      <c r="L101" s="122"/>
      <c r="M101" s="95"/>
      <c r="N101" s="95"/>
      <c r="O101" s="95"/>
      <c r="P101" s="95"/>
      <c r="Q101" s="95"/>
    </row>
    <row r="102" spans="1:17" x14ac:dyDescent="0.25">
      <c r="A102" s="106">
        <v>11</v>
      </c>
      <c r="B102" s="95" t="s">
        <v>490</v>
      </c>
      <c r="C102" s="95" t="s">
        <v>491</v>
      </c>
      <c r="D102" s="95"/>
      <c r="E102" s="95"/>
      <c r="F102" s="95"/>
      <c r="G102" s="95">
        <v>10</v>
      </c>
      <c r="H102" s="95"/>
      <c r="I102" s="95">
        <v>9</v>
      </c>
      <c r="J102" s="122"/>
      <c r="K102" s="122">
        <v>2</v>
      </c>
      <c r="L102" s="122"/>
      <c r="M102" s="95"/>
      <c r="N102" s="95"/>
      <c r="O102" s="95"/>
      <c r="P102" s="95"/>
      <c r="Q102" s="95"/>
    </row>
    <row r="103" spans="1:17" x14ac:dyDescent="0.25">
      <c r="A103" s="106">
        <v>12</v>
      </c>
      <c r="B103" s="95" t="s">
        <v>553</v>
      </c>
      <c r="C103" s="95" t="s">
        <v>574</v>
      </c>
      <c r="D103" s="95"/>
      <c r="E103" s="95"/>
      <c r="F103" s="95"/>
      <c r="G103" s="95">
        <v>6</v>
      </c>
      <c r="H103" s="95"/>
      <c r="I103" s="95">
        <v>8</v>
      </c>
      <c r="J103" s="122"/>
      <c r="K103" s="122"/>
      <c r="L103" s="122"/>
      <c r="M103" s="95"/>
      <c r="N103" s="95"/>
      <c r="O103" s="95"/>
      <c r="P103" s="95"/>
      <c r="Q103" s="95"/>
    </row>
    <row r="104" spans="1:17" x14ac:dyDescent="0.25">
      <c r="A104" s="106">
        <v>13</v>
      </c>
      <c r="B104" s="95" t="s">
        <v>581</v>
      </c>
      <c r="C104" s="95" t="s">
        <v>749</v>
      </c>
      <c r="D104" s="95"/>
      <c r="E104" s="95"/>
      <c r="F104" s="95"/>
      <c r="G104" s="95">
        <v>10</v>
      </c>
      <c r="H104" s="95"/>
      <c r="I104" s="95">
        <v>7</v>
      </c>
      <c r="J104" s="122"/>
      <c r="K104" s="122">
        <v>1</v>
      </c>
      <c r="L104" s="122"/>
      <c r="M104" s="95"/>
      <c r="N104" s="95"/>
      <c r="O104" s="95"/>
      <c r="P104" s="95"/>
      <c r="Q104" s="95"/>
    </row>
    <row r="105" spans="1:17" x14ac:dyDescent="0.25">
      <c r="A105" s="106">
        <v>14</v>
      </c>
      <c r="B105" s="95" t="s">
        <v>675</v>
      </c>
      <c r="C105" s="95" t="s">
        <v>750</v>
      </c>
      <c r="D105" s="95"/>
      <c r="E105" s="95"/>
      <c r="F105" s="95"/>
      <c r="G105" s="95">
        <v>10</v>
      </c>
      <c r="H105" s="95"/>
      <c r="I105" s="95">
        <v>7</v>
      </c>
      <c r="J105" s="122"/>
      <c r="K105" s="122">
        <v>0</v>
      </c>
      <c r="L105" s="122"/>
      <c r="M105" s="95"/>
      <c r="N105" s="95"/>
      <c r="O105" s="95"/>
      <c r="P105" s="95"/>
      <c r="Q105" s="95"/>
    </row>
    <row r="106" spans="1:17" x14ac:dyDescent="0.25">
      <c r="A106" s="106">
        <v>15</v>
      </c>
      <c r="B106" s="95" t="s">
        <v>702</v>
      </c>
      <c r="C106" s="95" t="s">
        <v>754</v>
      </c>
      <c r="D106" s="95"/>
      <c r="E106" s="95"/>
      <c r="F106" s="95"/>
      <c r="G106" s="95">
        <v>7</v>
      </c>
      <c r="H106" s="95"/>
      <c r="I106" s="95">
        <v>6</v>
      </c>
      <c r="J106" s="122"/>
      <c r="K106" s="122">
        <v>0</v>
      </c>
      <c r="L106" s="122"/>
      <c r="M106" s="95"/>
      <c r="N106" s="95"/>
      <c r="O106" s="95"/>
      <c r="P106" s="95"/>
      <c r="Q106" s="95"/>
    </row>
    <row r="107" spans="1:17" x14ac:dyDescent="0.25">
      <c r="A107" s="106">
        <v>16</v>
      </c>
      <c r="B107" s="95" t="s">
        <v>755</v>
      </c>
      <c r="C107" s="95" t="s">
        <v>760</v>
      </c>
      <c r="D107" s="95"/>
      <c r="E107" s="95"/>
      <c r="F107" s="95"/>
      <c r="G107" s="95">
        <v>10</v>
      </c>
      <c r="H107" s="95"/>
      <c r="I107" s="95">
        <v>8</v>
      </c>
      <c r="J107" s="122"/>
      <c r="K107" s="122">
        <v>0</v>
      </c>
      <c r="L107" s="122"/>
      <c r="M107" s="95"/>
      <c r="N107" s="95"/>
      <c r="O107" s="95"/>
      <c r="P107" s="95"/>
      <c r="Q107" s="95"/>
    </row>
    <row r="108" spans="1:17" x14ac:dyDescent="0.25">
      <c r="A108" s="106">
        <v>17</v>
      </c>
      <c r="B108" s="95" t="s">
        <v>746</v>
      </c>
      <c r="C108" s="95" t="s">
        <v>575</v>
      </c>
      <c r="D108" s="95"/>
      <c r="E108" s="95"/>
      <c r="F108" s="95"/>
      <c r="G108" s="95">
        <v>5</v>
      </c>
      <c r="H108" s="95"/>
      <c r="I108" s="95">
        <v>1</v>
      </c>
      <c r="J108" s="122"/>
      <c r="K108" s="122">
        <v>1</v>
      </c>
      <c r="L108" s="122"/>
      <c r="M108" s="95"/>
      <c r="N108" s="95"/>
      <c r="O108" s="95"/>
      <c r="P108" s="95"/>
      <c r="Q108" s="95"/>
    </row>
    <row r="109" spans="1:17" x14ac:dyDescent="0.25">
      <c r="A109" s="106">
        <v>18</v>
      </c>
      <c r="B109" s="95" t="s">
        <v>823</v>
      </c>
      <c r="C109" s="95" t="s">
        <v>824</v>
      </c>
      <c r="D109" s="95" t="s">
        <v>825</v>
      </c>
      <c r="E109" s="95"/>
      <c r="F109" s="95"/>
      <c r="G109" s="95">
        <v>0</v>
      </c>
      <c r="H109" s="95"/>
      <c r="I109" s="95">
        <v>16</v>
      </c>
      <c r="J109" s="122"/>
      <c r="K109" s="122"/>
      <c r="L109" s="122"/>
      <c r="M109" s="95"/>
      <c r="N109" s="95"/>
      <c r="O109" s="95"/>
      <c r="P109" s="95"/>
      <c r="Q109" s="95"/>
    </row>
    <row r="110" spans="1:17" x14ac:dyDescent="0.25">
      <c r="A110" s="106">
        <v>19</v>
      </c>
      <c r="B110" s="95" t="s">
        <v>836</v>
      </c>
      <c r="C110" s="95" t="s">
        <v>837</v>
      </c>
      <c r="D110" s="95"/>
      <c r="E110" s="95"/>
      <c r="F110" s="95"/>
      <c r="G110" s="95">
        <v>1</v>
      </c>
      <c r="H110" s="95"/>
      <c r="I110" s="95">
        <v>10</v>
      </c>
      <c r="J110" s="122"/>
      <c r="K110" s="122">
        <v>1</v>
      </c>
      <c r="L110" s="122"/>
      <c r="M110" s="95"/>
      <c r="N110" s="95"/>
      <c r="O110" s="95"/>
      <c r="P110" s="95"/>
      <c r="Q110" s="95"/>
    </row>
    <row r="111" spans="1:17" x14ac:dyDescent="0.25">
      <c r="A111" s="106">
        <v>20</v>
      </c>
      <c r="B111" s="95" t="s">
        <v>871</v>
      </c>
      <c r="C111" s="95" t="s">
        <v>872</v>
      </c>
      <c r="D111" s="95"/>
      <c r="E111" s="95"/>
      <c r="F111" s="95"/>
      <c r="G111" s="95">
        <v>9</v>
      </c>
      <c r="H111" s="95"/>
      <c r="I111" s="95">
        <v>6</v>
      </c>
      <c r="J111" s="122"/>
      <c r="K111" s="122"/>
      <c r="L111" s="122"/>
      <c r="M111" s="95"/>
      <c r="N111" s="95"/>
      <c r="O111" s="95"/>
      <c r="P111" s="95"/>
      <c r="Q111" s="95"/>
    </row>
    <row r="112" spans="1:17" x14ac:dyDescent="0.25">
      <c r="B112" s="95"/>
      <c r="C112" s="95"/>
      <c r="D112" s="95"/>
      <c r="E112" s="95"/>
      <c r="F112" s="95"/>
      <c r="G112" s="95"/>
      <c r="H112" s="95"/>
      <c r="I112" s="95"/>
      <c r="J112" s="122"/>
      <c r="K112" s="122">
        <v>1</v>
      </c>
      <c r="L112" s="122"/>
      <c r="M112" s="95"/>
      <c r="N112" s="95"/>
      <c r="O112" s="95"/>
      <c r="P112" s="95"/>
      <c r="Q112" s="95"/>
    </row>
    <row r="113" spans="2:17" x14ac:dyDescent="0.25">
      <c r="B113" s="95"/>
      <c r="C113" s="95"/>
      <c r="D113" s="95"/>
      <c r="E113" s="95"/>
      <c r="F113" s="95"/>
      <c r="G113" s="95"/>
      <c r="H113" s="95"/>
      <c r="I113" s="95"/>
      <c r="J113" s="122"/>
      <c r="K113" s="122"/>
      <c r="L113" s="122"/>
      <c r="M113" s="95"/>
      <c r="N113" s="95"/>
      <c r="O113" s="95"/>
      <c r="P113" s="95"/>
      <c r="Q113" s="95"/>
    </row>
    <row r="114" spans="2:17" x14ac:dyDescent="0.25">
      <c r="B114" s="95"/>
      <c r="C114" s="95" t="e">
        <f>+#REF!</f>
        <v>#REF!</v>
      </c>
      <c r="D114" s="95"/>
      <c r="E114" s="95"/>
      <c r="F114" s="95"/>
      <c r="G114" s="95">
        <f>SUM(G92:G111)</f>
        <v>134</v>
      </c>
      <c r="H114" s="95"/>
      <c r="I114" s="95">
        <f>SUM(I92:I113)</f>
        <v>152</v>
      </c>
      <c r="J114" s="122"/>
      <c r="K114" s="122"/>
      <c r="L114" s="122"/>
      <c r="M114" s="95"/>
      <c r="N114" s="95"/>
      <c r="O114" s="95"/>
      <c r="P114" s="95"/>
      <c r="Q114" s="95"/>
    </row>
    <row r="116" spans="2:17" x14ac:dyDescent="0.25">
      <c r="B116" s="88" t="s">
        <v>437</v>
      </c>
    </row>
  </sheetData>
  <sortState ref="B5:Q86">
    <sortCondition descending="1" ref="H5:H86"/>
  </sortState>
  <phoneticPr fontId="1" type="noConversion"/>
  <pageMargins left="0.7" right="0.7" top="0.75" bottom="0.75" header="0.3" footer="0.3"/>
  <pageSetup paperSize="9" scale="5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H26" sqref="H26"/>
    </sheetView>
  </sheetViews>
  <sheetFormatPr defaultRowHeight="15" x14ac:dyDescent="0.25"/>
  <cols>
    <col min="1" max="1" width="15.140625" customWidth="1"/>
    <col min="4" max="4" width="10.7109375" customWidth="1"/>
  </cols>
  <sheetData>
    <row r="1" spans="1:6" x14ac:dyDescent="0.25">
      <c r="A1" s="41" t="s">
        <v>340</v>
      </c>
    </row>
    <row r="2" spans="1:6" x14ac:dyDescent="0.25">
      <c r="A2" s="41" t="s">
        <v>339</v>
      </c>
      <c r="F2" t="s">
        <v>338</v>
      </c>
    </row>
    <row r="3" spans="1:6" x14ac:dyDescent="0.25">
      <c r="A3" s="41" t="s">
        <v>341</v>
      </c>
    </row>
    <row r="4" spans="1:6" x14ac:dyDescent="0.25">
      <c r="A4" s="41" t="s">
        <v>337</v>
      </c>
    </row>
    <row r="5" spans="1:6" x14ac:dyDescent="0.25">
      <c r="A5" t="s">
        <v>313</v>
      </c>
      <c r="B5" t="s">
        <v>217</v>
      </c>
      <c r="C5" t="s">
        <v>323</v>
      </c>
      <c r="D5" t="s">
        <v>324</v>
      </c>
      <c r="E5">
        <v>20</v>
      </c>
    </row>
    <row r="6" spans="1:6" x14ac:dyDescent="0.25">
      <c r="A6" t="s">
        <v>74</v>
      </c>
      <c r="B6" t="s">
        <v>226</v>
      </c>
      <c r="C6" t="s">
        <v>325</v>
      </c>
      <c r="D6" t="s">
        <v>326</v>
      </c>
      <c r="E6">
        <v>7</v>
      </c>
    </row>
    <row r="7" spans="1:6" x14ac:dyDescent="0.25">
      <c r="A7" t="s">
        <v>100</v>
      </c>
      <c r="B7" t="s">
        <v>314</v>
      </c>
      <c r="C7" t="s">
        <v>325</v>
      </c>
      <c r="D7" t="s">
        <v>336</v>
      </c>
      <c r="E7">
        <v>28</v>
      </c>
    </row>
    <row r="8" spans="1:6" x14ac:dyDescent="0.25">
      <c r="A8" t="s">
        <v>315</v>
      </c>
      <c r="B8" t="s">
        <v>316</v>
      </c>
      <c r="C8" t="s">
        <v>323</v>
      </c>
      <c r="D8" t="s">
        <v>327</v>
      </c>
      <c r="E8">
        <v>29</v>
      </c>
    </row>
    <row r="9" spans="1:6" x14ac:dyDescent="0.25">
      <c r="A9" t="s">
        <v>98</v>
      </c>
      <c r="B9" t="s">
        <v>317</v>
      </c>
      <c r="C9" t="s">
        <v>159</v>
      </c>
      <c r="E9">
        <v>52</v>
      </c>
    </row>
    <row r="10" spans="1:6" x14ac:dyDescent="0.25">
      <c r="A10" t="s">
        <v>206</v>
      </c>
      <c r="B10" t="s">
        <v>1</v>
      </c>
      <c r="C10" t="s">
        <v>325</v>
      </c>
      <c r="D10" t="s">
        <v>335</v>
      </c>
      <c r="E10">
        <v>47</v>
      </c>
    </row>
    <row r="11" spans="1:6" x14ac:dyDescent="0.25">
      <c r="A11" t="s">
        <v>318</v>
      </c>
      <c r="B11" t="s">
        <v>1</v>
      </c>
      <c r="C11" t="s">
        <v>325</v>
      </c>
      <c r="D11" t="s">
        <v>328</v>
      </c>
      <c r="E11">
        <v>7</v>
      </c>
    </row>
    <row r="12" spans="1:6" x14ac:dyDescent="0.25">
      <c r="A12" t="s">
        <v>319</v>
      </c>
      <c r="B12" t="s">
        <v>320</v>
      </c>
      <c r="C12" t="s">
        <v>213</v>
      </c>
      <c r="D12" t="s">
        <v>329</v>
      </c>
      <c r="E12">
        <v>33</v>
      </c>
    </row>
    <row r="13" spans="1:6" x14ac:dyDescent="0.25">
      <c r="A13" t="s">
        <v>321</v>
      </c>
      <c r="B13" t="s">
        <v>322</v>
      </c>
      <c r="C13" t="s">
        <v>159</v>
      </c>
      <c r="E13">
        <v>2</v>
      </c>
    </row>
    <row r="14" spans="1:6" x14ac:dyDescent="0.25">
      <c r="A14" t="s">
        <v>115</v>
      </c>
      <c r="B14" t="s">
        <v>317</v>
      </c>
    </row>
    <row r="15" spans="1:6" x14ac:dyDescent="0.25">
      <c r="A15" t="s">
        <v>284</v>
      </c>
      <c r="B15" t="s">
        <v>316</v>
      </c>
    </row>
    <row r="16" spans="1:6" x14ac:dyDescent="0.25">
      <c r="A16" t="s">
        <v>16</v>
      </c>
      <c r="E16" s="43">
        <v>22</v>
      </c>
    </row>
    <row r="17" spans="1:5" x14ac:dyDescent="0.25">
      <c r="C17" t="s">
        <v>331</v>
      </c>
      <c r="E17">
        <f>SUM(E5:E16)</f>
        <v>247</v>
      </c>
    </row>
    <row r="19" spans="1:5" x14ac:dyDescent="0.25">
      <c r="A19" t="s">
        <v>97</v>
      </c>
      <c r="B19" t="s">
        <v>330</v>
      </c>
    </row>
    <row r="21" spans="1:5" x14ac:dyDescent="0.25">
      <c r="A21" s="41" t="s">
        <v>332</v>
      </c>
    </row>
    <row r="22" spans="1:5" x14ac:dyDescent="0.25">
      <c r="A22" t="s">
        <v>115</v>
      </c>
      <c r="B22">
        <v>6</v>
      </c>
      <c r="C22">
        <v>1</v>
      </c>
      <c r="D22">
        <v>36</v>
      </c>
      <c r="E22">
        <v>0</v>
      </c>
    </row>
    <row r="23" spans="1:5" x14ac:dyDescent="0.25">
      <c r="A23" t="s">
        <v>321</v>
      </c>
      <c r="B23">
        <v>5</v>
      </c>
      <c r="C23">
        <v>0</v>
      </c>
      <c r="D23">
        <v>30</v>
      </c>
      <c r="E23">
        <v>0</v>
      </c>
    </row>
    <row r="24" spans="1:5" x14ac:dyDescent="0.25">
      <c r="A24" t="s">
        <v>284</v>
      </c>
      <c r="B24">
        <v>5</v>
      </c>
      <c r="C24">
        <v>0</v>
      </c>
      <c r="D24">
        <v>34</v>
      </c>
      <c r="E24">
        <v>2</v>
      </c>
    </row>
    <row r="25" spans="1:5" x14ac:dyDescent="0.25">
      <c r="A25" t="s">
        <v>333</v>
      </c>
      <c r="B25">
        <v>14</v>
      </c>
      <c r="C25">
        <v>2</v>
      </c>
      <c r="D25">
        <v>49</v>
      </c>
      <c r="E25">
        <v>1</v>
      </c>
    </row>
    <row r="26" spans="1:5" x14ac:dyDescent="0.25">
      <c r="A26" t="s">
        <v>318</v>
      </c>
      <c r="B26">
        <v>3</v>
      </c>
      <c r="C26">
        <v>0</v>
      </c>
      <c r="D26">
        <v>24</v>
      </c>
      <c r="E26">
        <v>0</v>
      </c>
    </row>
    <row r="27" spans="1:5" x14ac:dyDescent="0.25">
      <c r="A27" t="s">
        <v>206</v>
      </c>
      <c r="B27">
        <v>12</v>
      </c>
      <c r="C27">
        <v>2</v>
      </c>
      <c r="D27">
        <v>55</v>
      </c>
      <c r="E27">
        <v>3</v>
      </c>
    </row>
    <row r="28" spans="1:5" x14ac:dyDescent="0.25">
      <c r="A28" t="s">
        <v>315</v>
      </c>
      <c r="B28">
        <v>4</v>
      </c>
      <c r="C28">
        <v>0</v>
      </c>
      <c r="D28">
        <v>14</v>
      </c>
      <c r="E28">
        <v>0</v>
      </c>
    </row>
    <row r="30" spans="1:5" x14ac:dyDescent="0.25">
      <c r="A30" t="s">
        <v>334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topLeftCell="A35" workbookViewId="0">
      <selection activeCell="A18" sqref="A18"/>
    </sheetView>
  </sheetViews>
  <sheetFormatPr defaultRowHeight="15" x14ac:dyDescent="0.25"/>
  <cols>
    <col min="3" max="3" width="14.5703125" customWidth="1"/>
    <col min="4" max="4" width="11.85546875" customWidth="1"/>
  </cols>
  <sheetData>
    <row r="3" spans="1:6" x14ac:dyDescent="0.25">
      <c r="A3" s="41" t="s">
        <v>10</v>
      </c>
    </row>
    <row r="4" spans="1:6" x14ac:dyDescent="0.25">
      <c r="A4" t="s">
        <v>415</v>
      </c>
      <c r="C4" t="s">
        <v>357</v>
      </c>
      <c r="E4">
        <v>55</v>
      </c>
    </row>
    <row r="5" spans="1:6" x14ac:dyDescent="0.25">
      <c r="A5" t="s">
        <v>416</v>
      </c>
      <c r="C5" t="s">
        <v>325</v>
      </c>
      <c r="D5" t="s">
        <v>625</v>
      </c>
      <c r="E5">
        <v>65</v>
      </c>
    </row>
    <row r="6" spans="1:6" x14ac:dyDescent="0.25">
      <c r="A6" t="s">
        <v>417</v>
      </c>
      <c r="C6" t="s">
        <v>325</v>
      </c>
      <c r="D6" t="s">
        <v>628</v>
      </c>
      <c r="E6">
        <v>14</v>
      </c>
    </row>
    <row r="7" spans="1:6" x14ac:dyDescent="0.25">
      <c r="A7" t="s">
        <v>121</v>
      </c>
      <c r="C7" t="s">
        <v>325</v>
      </c>
      <c r="D7" t="s">
        <v>203</v>
      </c>
      <c r="E7">
        <v>49</v>
      </c>
    </row>
    <row r="8" spans="1:6" x14ac:dyDescent="0.25">
      <c r="A8" t="s">
        <v>418</v>
      </c>
      <c r="C8" t="s">
        <v>233</v>
      </c>
      <c r="D8" t="s">
        <v>203</v>
      </c>
      <c r="E8">
        <v>7</v>
      </c>
    </row>
    <row r="9" spans="1:6" x14ac:dyDescent="0.25">
      <c r="A9" t="s">
        <v>419</v>
      </c>
      <c r="C9" t="s">
        <v>325</v>
      </c>
      <c r="D9" t="s">
        <v>203</v>
      </c>
      <c r="E9">
        <v>0</v>
      </c>
    </row>
    <row r="10" spans="1:6" x14ac:dyDescent="0.25">
      <c r="A10" t="s">
        <v>420</v>
      </c>
      <c r="C10" t="s">
        <v>325</v>
      </c>
      <c r="D10" t="s">
        <v>203</v>
      </c>
      <c r="E10">
        <v>5</v>
      </c>
    </row>
    <row r="11" spans="1:6" x14ac:dyDescent="0.25">
      <c r="A11" t="s">
        <v>421</v>
      </c>
      <c r="E11">
        <v>0</v>
      </c>
      <c r="F11" t="s">
        <v>159</v>
      </c>
    </row>
    <row r="12" spans="1:6" x14ac:dyDescent="0.25">
      <c r="A12" t="s">
        <v>400</v>
      </c>
    </row>
    <row r="13" spans="1:6" x14ac:dyDescent="0.25">
      <c r="A13" t="s">
        <v>401</v>
      </c>
    </row>
    <row r="14" spans="1:6" x14ac:dyDescent="0.25">
      <c r="A14" t="s">
        <v>402</v>
      </c>
    </row>
    <row r="15" spans="1:6" x14ac:dyDescent="0.25">
      <c r="C15" t="s">
        <v>16</v>
      </c>
      <c r="E15">
        <v>16</v>
      </c>
    </row>
    <row r="16" spans="1:6" x14ac:dyDescent="0.25">
      <c r="E16">
        <f>SUM(E4:E15)</f>
        <v>211</v>
      </c>
      <c r="F16" t="s">
        <v>211</v>
      </c>
    </row>
    <row r="17" spans="1:5" x14ac:dyDescent="0.25">
      <c r="A17" t="s">
        <v>637</v>
      </c>
    </row>
    <row r="19" spans="1:5" x14ac:dyDescent="0.25">
      <c r="A19" s="41" t="s">
        <v>348</v>
      </c>
    </row>
    <row r="20" spans="1:5" x14ac:dyDescent="0.25">
      <c r="A20" t="s">
        <v>622</v>
      </c>
      <c r="C20" t="s">
        <v>631</v>
      </c>
      <c r="D20" t="s">
        <v>423</v>
      </c>
      <c r="E20">
        <v>15</v>
      </c>
    </row>
    <row r="21" spans="1:5" x14ac:dyDescent="0.25">
      <c r="A21" t="s">
        <v>623</v>
      </c>
      <c r="C21" t="s">
        <v>395</v>
      </c>
      <c r="D21" t="s">
        <v>321</v>
      </c>
      <c r="E21">
        <v>1</v>
      </c>
    </row>
    <row r="22" spans="1:5" x14ac:dyDescent="0.25">
      <c r="A22" t="s">
        <v>624</v>
      </c>
      <c r="C22" t="s">
        <v>354</v>
      </c>
      <c r="D22" t="s">
        <v>321</v>
      </c>
      <c r="E22">
        <v>6</v>
      </c>
    </row>
    <row r="23" spans="1:5" x14ac:dyDescent="0.25">
      <c r="A23" t="s">
        <v>625</v>
      </c>
      <c r="C23" t="s">
        <v>233</v>
      </c>
      <c r="D23" t="s">
        <v>250</v>
      </c>
      <c r="E23">
        <v>7</v>
      </c>
    </row>
    <row r="24" spans="1:5" x14ac:dyDescent="0.25">
      <c r="A24" t="s">
        <v>626</v>
      </c>
      <c r="C24" t="s">
        <v>633</v>
      </c>
      <c r="D24" t="s">
        <v>315</v>
      </c>
      <c r="E24">
        <v>47</v>
      </c>
    </row>
    <row r="25" spans="1:5" x14ac:dyDescent="0.25">
      <c r="A25" t="s">
        <v>627</v>
      </c>
      <c r="C25" t="s">
        <v>636</v>
      </c>
      <c r="D25" t="s">
        <v>315</v>
      </c>
      <c r="E25">
        <v>8</v>
      </c>
    </row>
    <row r="26" spans="1:5" x14ac:dyDescent="0.25">
      <c r="A26" t="s">
        <v>628</v>
      </c>
      <c r="C26" t="s">
        <v>635</v>
      </c>
      <c r="D26" t="s">
        <v>632</v>
      </c>
      <c r="E26">
        <v>3</v>
      </c>
    </row>
    <row r="27" spans="1:5" x14ac:dyDescent="0.25">
      <c r="A27" t="s">
        <v>629</v>
      </c>
      <c r="C27" t="s">
        <v>634</v>
      </c>
      <c r="D27" t="s">
        <v>250</v>
      </c>
      <c r="E27">
        <v>49</v>
      </c>
    </row>
    <row r="28" spans="1:5" x14ac:dyDescent="0.25">
      <c r="A28" t="s">
        <v>355</v>
      </c>
      <c r="C28" t="s">
        <v>233</v>
      </c>
      <c r="D28" t="s">
        <v>250</v>
      </c>
      <c r="E28">
        <v>27</v>
      </c>
    </row>
    <row r="29" spans="1:5" x14ac:dyDescent="0.25">
      <c r="A29" t="s">
        <v>630</v>
      </c>
      <c r="C29" t="s">
        <v>633</v>
      </c>
      <c r="D29" t="s">
        <v>318</v>
      </c>
      <c r="E29">
        <v>12</v>
      </c>
    </row>
    <row r="30" spans="1:5" x14ac:dyDescent="0.25">
      <c r="A30" t="s">
        <v>203</v>
      </c>
      <c r="C30" t="s">
        <v>159</v>
      </c>
      <c r="E30">
        <v>14</v>
      </c>
    </row>
    <row r="32" spans="1:5" x14ac:dyDescent="0.25">
      <c r="D32" t="s">
        <v>16</v>
      </c>
      <c r="E32" s="43">
        <v>17</v>
      </c>
    </row>
    <row r="33" spans="1:7" x14ac:dyDescent="0.25">
      <c r="A33" t="s">
        <v>403</v>
      </c>
      <c r="E33">
        <f>SUM(E20:E32)</f>
        <v>206</v>
      </c>
    </row>
    <row r="35" spans="1:7" x14ac:dyDescent="0.25">
      <c r="A35" t="s">
        <v>404</v>
      </c>
      <c r="D35">
        <v>7</v>
      </c>
      <c r="E35">
        <v>0</v>
      </c>
      <c r="F35">
        <v>51</v>
      </c>
      <c r="G35">
        <v>2</v>
      </c>
    </row>
    <row r="36" spans="1:7" x14ac:dyDescent="0.25">
      <c r="A36" t="s">
        <v>405</v>
      </c>
      <c r="D36">
        <v>9</v>
      </c>
      <c r="E36">
        <v>2</v>
      </c>
      <c r="F36">
        <v>33</v>
      </c>
      <c r="G36">
        <v>1</v>
      </c>
    </row>
    <row r="37" spans="1:7" x14ac:dyDescent="0.25">
      <c r="A37" t="s">
        <v>406</v>
      </c>
      <c r="D37">
        <v>9</v>
      </c>
      <c r="E37">
        <v>1</v>
      </c>
      <c r="F37">
        <v>28</v>
      </c>
      <c r="G37">
        <v>3</v>
      </c>
    </row>
    <row r="38" spans="1:7" x14ac:dyDescent="0.25">
      <c r="A38" t="s">
        <v>407</v>
      </c>
      <c r="D38">
        <v>7</v>
      </c>
      <c r="E38">
        <v>1</v>
      </c>
      <c r="F38">
        <v>26</v>
      </c>
      <c r="G38">
        <v>0</v>
      </c>
    </row>
    <row r="39" spans="1:7" x14ac:dyDescent="0.25">
      <c r="A39" t="s">
        <v>408</v>
      </c>
      <c r="D39">
        <v>6.3</v>
      </c>
      <c r="E39">
        <v>1</v>
      </c>
      <c r="F39">
        <v>38</v>
      </c>
      <c r="G39">
        <v>1</v>
      </c>
    </row>
    <row r="40" spans="1:7" x14ac:dyDescent="0.25">
      <c r="A40" t="s">
        <v>409</v>
      </c>
      <c r="D40">
        <v>6</v>
      </c>
      <c r="E40">
        <v>1</v>
      </c>
      <c r="F40">
        <v>25</v>
      </c>
      <c r="G40">
        <v>3</v>
      </c>
    </row>
    <row r="42" spans="1:7" x14ac:dyDescent="0.25">
      <c r="A42" t="s">
        <v>410</v>
      </c>
    </row>
    <row r="43" spans="1:7" x14ac:dyDescent="0.25">
      <c r="A43" t="s">
        <v>411</v>
      </c>
    </row>
    <row r="45" spans="1:7" x14ac:dyDescent="0.25">
      <c r="A45" t="s">
        <v>412</v>
      </c>
    </row>
    <row r="47" spans="1:7" x14ac:dyDescent="0.25">
      <c r="A47" t="s">
        <v>413</v>
      </c>
    </row>
    <row r="49" spans="1:1" x14ac:dyDescent="0.25">
      <c r="A49" t="s">
        <v>414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opLeftCell="A19" workbookViewId="0">
      <selection activeCell="G44" sqref="G44"/>
    </sheetView>
  </sheetViews>
  <sheetFormatPr defaultRowHeight="15" x14ac:dyDescent="0.25"/>
  <cols>
    <col min="1" max="1" width="19.140625" customWidth="1"/>
    <col min="3" max="3" width="19.42578125" customWidth="1"/>
    <col min="4" max="4" width="13.140625" customWidth="1"/>
  </cols>
  <sheetData>
    <row r="2" spans="1:6" x14ac:dyDescent="0.25">
      <c r="A2" s="41" t="s">
        <v>380</v>
      </c>
    </row>
    <row r="3" spans="1:6" x14ac:dyDescent="0.25">
      <c r="A3" t="s">
        <v>352</v>
      </c>
      <c r="C3" t="s">
        <v>159</v>
      </c>
      <c r="E3">
        <v>40</v>
      </c>
    </row>
    <row r="4" spans="1:6" x14ac:dyDescent="0.25">
      <c r="A4" t="s">
        <v>353</v>
      </c>
      <c r="C4" t="s">
        <v>354</v>
      </c>
      <c r="D4" t="s">
        <v>355</v>
      </c>
      <c r="E4">
        <v>20</v>
      </c>
    </row>
    <row r="5" spans="1:6" x14ac:dyDescent="0.25">
      <c r="A5" t="s">
        <v>356</v>
      </c>
      <c r="C5" t="s">
        <v>357</v>
      </c>
      <c r="E5">
        <v>1</v>
      </c>
    </row>
    <row r="6" spans="1:6" x14ac:dyDescent="0.25">
      <c r="A6" t="s">
        <v>358</v>
      </c>
      <c r="C6" t="s">
        <v>354</v>
      </c>
      <c r="D6" t="s">
        <v>359</v>
      </c>
      <c r="E6">
        <v>13</v>
      </c>
    </row>
    <row r="7" spans="1:6" x14ac:dyDescent="0.25">
      <c r="A7" t="s">
        <v>360</v>
      </c>
      <c r="C7" t="s">
        <v>361</v>
      </c>
      <c r="D7" t="s">
        <v>350</v>
      </c>
      <c r="E7">
        <v>24</v>
      </c>
    </row>
    <row r="8" spans="1:6" x14ac:dyDescent="0.25">
      <c r="A8" t="s">
        <v>362</v>
      </c>
      <c r="C8" t="s">
        <v>363</v>
      </c>
      <c r="D8" t="s">
        <v>364</v>
      </c>
      <c r="E8">
        <v>13</v>
      </c>
    </row>
    <row r="9" spans="1:6" x14ac:dyDescent="0.25">
      <c r="A9" t="s">
        <v>365</v>
      </c>
      <c r="C9" t="s">
        <v>18</v>
      </c>
      <c r="D9" t="s">
        <v>350</v>
      </c>
      <c r="E9">
        <v>0</v>
      </c>
    </row>
    <row r="10" spans="1:6" x14ac:dyDescent="0.25">
      <c r="A10" t="s">
        <v>366</v>
      </c>
      <c r="C10" t="s">
        <v>18</v>
      </c>
      <c r="D10" t="s">
        <v>351</v>
      </c>
      <c r="E10">
        <v>0</v>
      </c>
    </row>
    <row r="11" spans="1:6" x14ac:dyDescent="0.25">
      <c r="A11" t="s">
        <v>148</v>
      </c>
      <c r="C11" t="s">
        <v>367</v>
      </c>
      <c r="D11" t="s">
        <v>350</v>
      </c>
      <c r="E11">
        <v>23</v>
      </c>
    </row>
    <row r="12" spans="1:6" x14ac:dyDescent="0.25">
      <c r="A12" t="s">
        <v>368</v>
      </c>
      <c r="C12" t="s">
        <v>369</v>
      </c>
      <c r="D12" t="s">
        <v>350</v>
      </c>
      <c r="E12">
        <v>0</v>
      </c>
    </row>
    <row r="13" spans="1:6" x14ac:dyDescent="0.25">
      <c r="A13" t="s">
        <v>370</v>
      </c>
      <c r="C13" t="s">
        <v>369</v>
      </c>
      <c r="D13" t="s">
        <v>351</v>
      </c>
      <c r="E13">
        <v>1</v>
      </c>
    </row>
    <row r="15" spans="1:6" x14ac:dyDescent="0.25">
      <c r="C15" t="s">
        <v>16</v>
      </c>
      <c r="E15" s="43">
        <v>12</v>
      </c>
    </row>
    <row r="16" spans="1:6" x14ac:dyDescent="0.25">
      <c r="E16">
        <f>SUM(E3:E15)</f>
        <v>147</v>
      </c>
      <c r="F16" t="s">
        <v>214</v>
      </c>
    </row>
    <row r="18" spans="1:5" x14ac:dyDescent="0.25">
      <c r="A18" t="s">
        <v>89</v>
      </c>
    </row>
    <row r="19" spans="1:5" x14ac:dyDescent="0.25">
      <c r="A19" t="s">
        <v>371</v>
      </c>
      <c r="B19" t="s">
        <v>372</v>
      </c>
    </row>
    <row r="20" spans="1:5" x14ac:dyDescent="0.25">
      <c r="A20" t="s">
        <v>373</v>
      </c>
      <c r="B20" t="s">
        <v>374</v>
      </c>
    </row>
    <row r="21" spans="1:5" x14ac:dyDescent="0.25">
      <c r="A21" t="s">
        <v>375</v>
      </c>
      <c r="B21" t="s">
        <v>376</v>
      </c>
    </row>
    <row r="22" spans="1:5" x14ac:dyDescent="0.25">
      <c r="A22" t="s">
        <v>359</v>
      </c>
      <c r="B22" t="s">
        <v>377</v>
      </c>
    </row>
    <row r="23" spans="1:5" x14ac:dyDescent="0.25">
      <c r="A23" t="s">
        <v>350</v>
      </c>
      <c r="B23" t="s">
        <v>378</v>
      </c>
    </row>
    <row r="24" spans="1:5" x14ac:dyDescent="0.25">
      <c r="A24" t="s">
        <v>351</v>
      </c>
      <c r="B24" t="s">
        <v>379</v>
      </c>
    </row>
    <row r="27" spans="1:5" x14ac:dyDescent="0.25">
      <c r="A27" s="41" t="s">
        <v>349</v>
      </c>
    </row>
    <row r="29" spans="1:5" x14ac:dyDescent="0.25">
      <c r="A29" t="s">
        <v>383</v>
      </c>
      <c r="C29" t="s">
        <v>384</v>
      </c>
      <c r="D29" t="s">
        <v>381</v>
      </c>
      <c r="E29">
        <v>2</v>
      </c>
    </row>
    <row r="30" spans="1:5" x14ac:dyDescent="0.25">
      <c r="A30" t="s">
        <v>385</v>
      </c>
      <c r="C30" t="s">
        <v>354</v>
      </c>
      <c r="D30" t="s">
        <v>284</v>
      </c>
      <c r="E30">
        <v>26</v>
      </c>
    </row>
    <row r="31" spans="1:5" x14ac:dyDescent="0.25">
      <c r="A31" t="s">
        <v>386</v>
      </c>
      <c r="C31" t="s">
        <v>233</v>
      </c>
      <c r="D31" t="s">
        <v>381</v>
      </c>
      <c r="E31">
        <v>4</v>
      </c>
    </row>
    <row r="32" spans="1:5" x14ac:dyDescent="0.25">
      <c r="A32" t="s">
        <v>387</v>
      </c>
      <c r="C32" t="s">
        <v>233</v>
      </c>
      <c r="D32" t="s">
        <v>381</v>
      </c>
      <c r="E32">
        <v>16</v>
      </c>
    </row>
    <row r="33" spans="1:7" x14ac:dyDescent="0.25">
      <c r="A33" t="s">
        <v>388</v>
      </c>
      <c r="C33" t="s">
        <v>18</v>
      </c>
      <c r="D33" t="s">
        <v>84</v>
      </c>
      <c r="E33">
        <v>43</v>
      </c>
    </row>
    <row r="34" spans="1:7" x14ac:dyDescent="0.25">
      <c r="A34" t="s">
        <v>389</v>
      </c>
      <c r="C34" t="s">
        <v>233</v>
      </c>
      <c r="D34" t="s">
        <v>284</v>
      </c>
      <c r="E34">
        <v>8</v>
      </c>
    </row>
    <row r="35" spans="1:7" x14ac:dyDescent="0.25">
      <c r="A35" t="s">
        <v>390</v>
      </c>
      <c r="C35" t="s">
        <v>391</v>
      </c>
      <c r="D35" t="s">
        <v>284</v>
      </c>
      <c r="E35">
        <v>5</v>
      </c>
    </row>
    <row r="36" spans="1:7" x14ac:dyDescent="0.25">
      <c r="A36" t="s">
        <v>392</v>
      </c>
      <c r="C36" t="s">
        <v>159</v>
      </c>
      <c r="E36">
        <v>38</v>
      </c>
    </row>
    <row r="37" spans="1:7" x14ac:dyDescent="0.25">
      <c r="A37" t="s">
        <v>393</v>
      </c>
      <c r="C37" t="s">
        <v>354</v>
      </c>
      <c r="D37" t="s">
        <v>396</v>
      </c>
      <c r="E37">
        <v>24</v>
      </c>
    </row>
    <row r="38" spans="1:7" x14ac:dyDescent="0.25">
      <c r="A38" t="s">
        <v>394</v>
      </c>
      <c r="C38" t="s">
        <v>395</v>
      </c>
      <c r="D38" t="s">
        <v>382</v>
      </c>
      <c r="E38">
        <v>0</v>
      </c>
    </row>
    <row r="39" spans="1:7" x14ac:dyDescent="0.25">
      <c r="A39" t="s">
        <v>397</v>
      </c>
      <c r="C39" t="s">
        <v>391</v>
      </c>
      <c r="D39" t="s">
        <v>382</v>
      </c>
      <c r="E39">
        <v>0</v>
      </c>
    </row>
    <row r="41" spans="1:7" x14ac:dyDescent="0.25">
      <c r="C41" t="s">
        <v>16</v>
      </c>
      <c r="E41" s="43">
        <v>7</v>
      </c>
    </row>
    <row r="42" spans="1:7" x14ac:dyDescent="0.25">
      <c r="E42">
        <f>SUM(E29:E41)</f>
        <v>173</v>
      </c>
      <c r="F42" t="s">
        <v>214</v>
      </c>
    </row>
    <row r="44" spans="1:7" x14ac:dyDescent="0.25">
      <c r="A44" t="s">
        <v>362</v>
      </c>
      <c r="D44">
        <v>8</v>
      </c>
      <c r="E44">
        <v>1</v>
      </c>
      <c r="F44">
        <v>30</v>
      </c>
      <c r="G44">
        <v>3</v>
      </c>
    </row>
    <row r="45" spans="1:7" x14ac:dyDescent="0.25">
      <c r="A45" t="s">
        <v>365</v>
      </c>
      <c r="D45">
        <v>4</v>
      </c>
      <c r="E45">
        <v>1</v>
      </c>
      <c r="F45">
        <v>24</v>
      </c>
      <c r="G45">
        <v>0</v>
      </c>
    </row>
    <row r="46" spans="1:7" x14ac:dyDescent="0.25">
      <c r="A46" t="s">
        <v>370</v>
      </c>
      <c r="D46">
        <v>6</v>
      </c>
      <c r="E46">
        <v>0</v>
      </c>
      <c r="F46">
        <v>40</v>
      </c>
      <c r="G46">
        <v>3</v>
      </c>
    </row>
    <row r="47" spans="1:7" x14ac:dyDescent="0.25">
      <c r="A47" t="s">
        <v>398</v>
      </c>
      <c r="D47">
        <v>7</v>
      </c>
      <c r="E47">
        <v>2</v>
      </c>
      <c r="F47">
        <v>20</v>
      </c>
      <c r="G47">
        <v>0</v>
      </c>
    </row>
    <row r="48" spans="1:7" x14ac:dyDescent="0.25">
      <c r="A48" t="s">
        <v>148</v>
      </c>
      <c r="D48">
        <v>9</v>
      </c>
      <c r="E48">
        <v>1</v>
      </c>
      <c r="F48">
        <v>37</v>
      </c>
      <c r="G48">
        <v>1</v>
      </c>
    </row>
    <row r="49" spans="1:7" x14ac:dyDescent="0.25">
      <c r="A49" t="s">
        <v>366</v>
      </c>
      <c r="D49">
        <v>5</v>
      </c>
      <c r="E49">
        <v>4</v>
      </c>
      <c r="F49">
        <v>4</v>
      </c>
      <c r="G49">
        <v>1</v>
      </c>
    </row>
    <row r="50" spans="1:7" x14ac:dyDescent="0.25">
      <c r="A50" t="s">
        <v>353</v>
      </c>
      <c r="D50">
        <v>5.4</v>
      </c>
      <c r="E50">
        <v>2</v>
      </c>
      <c r="F50">
        <v>15</v>
      </c>
      <c r="G50">
        <v>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D18" sqref="D18"/>
    </sheetView>
  </sheetViews>
  <sheetFormatPr defaultRowHeight="15" x14ac:dyDescent="0.25"/>
  <sheetData>
    <row r="2" spans="1:3" x14ac:dyDescent="0.25">
      <c r="A2" t="s">
        <v>277</v>
      </c>
    </row>
    <row r="4" spans="1:3" x14ac:dyDescent="0.25">
      <c r="A4">
        <v>1</v>
      </c>
      <c r="B4">
        <v>70</v>
      </c>
      <c r="C4" t="s">
        <v>297</v>
      </c>
    </row>
    <row r="5" spans="1:3" x14ac:dyDescent="0.25">
      <c r="A5">
        <v>2</v>
      </c>
      <c r="B5">
        <v>173</v>
      </c>
      <c r="C5" t="s">
        <v>765</v>
      </c>
    </row>
    <row r="6" spans="1:3" x14ac:dyDescent="0.25">
      <c r="A6">
        <v>3</v>
      </c>
      <c r="B6">
        <v>48</v>
      </c>
    </row>
    <row r="7" spans="1:3" x14ac:dyDescent="0.25">
      <c r="A7">
        <v>4</v>
      </c>
      <c r="B7" t="s">
        <v>296</v>
      </c>
      <c r="C7" t="s">
        <v>295</v>
      </c>
    </row>
    <row r="8" spans="1:3" x14ac:dyDescent="0.25">
      <c r="A8">
        <v>5</v>
      </c>
      <c r="B8">
        <v>92</v>
      </c>
    </row>
    <row r="9" spans="1:3" x14ac:dyDescent="0.25">
      <c r="A9">
        <v>6</v>
      </c>
    </row>
    <row r="10" spans="1:3" x14ac:dyDescent="0.25">
      <c r="A10">
        <v>7</v>
      </c>
    </row>
    <row r="11" spans="1:3" x14ac:dyDescent="0.25">
      <c r="A11">
        <v>8</v>
      </c>
    </row>
    <row r="12" spans="1:3" x14ac:dyDescent="0.25">
      <c r="A12">
        <v>9</v>
      </c>
    </row>
    <row r="13" spans="1:3" x14ac:dyDescent="0.25">
      <c r="A13">
        <v>10</v>
      </c>
      <c r="B13">
        <v>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7" workbookViewId="0">
      <selection activeCell="A18" sqref="A18"/>
    </sheetView>
  </sheetViews>
  <sheetFormatPr defaultRowHeight="15" x14ac:dyDescent="0.25"/>
  <cols>
    <col min="5" max="5" width="13.85546875" customWidth="1"/>
  </cols>
  <sheetData>
    <row r="1" spans="1:6" x14ac:dyDescent="0.25">
      <c r="A1" s="41" t="s">
        <v>10</v>
      </c>
    </row>
    <row r="2" spans="1:6" x14ac:dyDescent="0.25">
      <c r="A2" t="s">
        <v>358</v>
      </c>
      <c r="C2" t="s">
        <v>465</v>
      </c>
      <c r="F2">
        <v>33</v>
      </c>
    </row>
    <row r="3" spans="1:6" x14ac:dyDescent="0.25">
      <c r="A3" t="s">
        <v>466</v>
      </c>
      <c r="C3" t="s">
        <v>467</v>
      </c>
      <c r="F3">
        <v>7</v>
      </c>
    </row>
    <row r="4" spans="1:6" x14ac:dyDescent="0.25">
      <c r="A4" t="s">
        <v>468</v>
      </c>
      <c r="C4" t="s">
        <v>469</v>
      </c>
      <c r="F4">
        <v>124</v>
      </c>
    </row>
    <row r="5" spans="1:6" x14ac:dyDescent="0.25">
      <c r="A5" t="s">
        <v>455</v>
      </c>
      <c r="C5" t="s">
        <v>470</v>
      </c>
      <c r="F5">
        <v>5</v>
      </c>
    </row>
    <row r="6" spans="1:6" x14ac:dyDescent="0.25">
      <c r="A6" t="s">
        <v>418</v>
      </c>
      <c r="C6" t="s">
        <v>471</v>
      </c>
      <c r="F6">
        <v>8</v>
      </c>
    </row>
    <row r="7" spans="1:6" x14ac:dyDescent="0.25">
      <c r="A7" t="s">
        <v>472</v>
      </c>
      <c r="C7" t="s">
        <v>473</v>
      </c>
      <c r="F7">
        <v>14</v>
      </c>
    </row>
    <row r="8" spans="1:6" x14ac:dyDescent="0.25">
      <c r="A8" t="s">
        <v>474</v>
      </c>
      <c r="C8" t="s">
        <v>159</v>
      </c>
      <c r="F8">
        <v>26</v>
      </c>
    </row>
    <row r="9" spans="1:6" x14ac:dyDescent="0.25">
      <c r="A9" t="s">
        <v>420</v>
      </c>
      <c r="C9" t="s">
        <v>475</v>
      </c>
      <c r="F9">
        <v>10</v>
      </c>
    </row>
    <row r="10" spans="1:6" x14ac:dyDescent="0.25">
      <c r="A10" t="s">
        <v>476</v>
      </c>
      <c r="C10" t="s">
        <v>477</v>
      </c>
      <c r="F10">
        <v>0</v>
      </c>
    </row>
    <row r="11" spans="1:6" x14ac:dyDescent="0.25">
      <c r="A11" t="s">
        <v>478</v>
      </c>
      <c r="C11" t="s">
        <v>357</v>
      </c>
      <c r="F11">
        <v>0</v>
      </c>
    </row>
    <row r="12" spans="1:6" x14ac:dyDescent="0.25">
      <c r="A12" t="s">
        <v>479</v>
      </c>
      <c r="C12" t="s">
        <v>480</v>
      </c>
      <c r="F12">
        <v>0</v>
      </c>
    </row>
    <row r="14" spans="1:6" x14ac:dyDescent="0.25">
      <c r="E14" t="s">
        <v>16</v>
      </c>
      <c r="F14">
        <v>32</v>
      </c>
    </row>
    <row r="15" spans="1:6" x14ac:dyDescent="0.25">
      <c r="F15">
        <f>SUM(F2:F14)</f>
        <v>259</v>
      </c>
    </row>
    <row r="17" spans="1:6" x14ac:dyDescent="0.25">
      <c r="A17" t="s">
        <v>769</v>
      </c>
    </row>
    <row r="21" spans="1:6" x14ac:dyDescent="0.25">
      <c r="A21" t="s">
        <v>721</v>
      </c>
      <c r="C21" t="s">
        <v>722</v>
      </c>
      <c r="F21">
        <v>109</v>
      </c>
    </row>
    <row r="22" spans="1:6" x14ac:dyDescent="0.25">
      <c r="A22" t="s">
        <v>723</v>
      </c>
      <c r="C22" t="s">
        <v>724</v>
      </c>
      <c r="F22">
        <v>4</v>
      </c>
    </row>
    <row r="23" spans="1:6" x14ac:dyDescent="0.25">
      <c r="A23" t="s">
        <v>725</v>
      </c>
      <c r="C23" t="s">
        <v>726</v>
      </c>
      <c r="F23">
        <v>33</v>
      </c>
    </row>
    <row r="24" spans="1:6" x14ac:dyDescent="0.25">
      <c r="A24" t="s">
        <v>727</v>
      </c>
      <c r="C24" t="s">
        <v>728</v>
      </c>
      <c r="F24">
        <v>12</v>
      </c>
    </row>
    <row r="25" spans="1:6" x14ac:dyDescent="0.25">
      <c r="A25" t="s">
        <v>729</v>
      </c>
      <c r="C25" t="s">
        <v>730</v>
      </c>
      <c r="F25">
        <v>9</v>
      </c>
    </row>
    <row r="26" spans="1:6" x14ac:dyDescent="0.25">
      <c r="A26" t="s">
        <v>731</v>
      </c>
      <c r="C26" t="s">
        <v>732</v>
      </c>
      <c r="F26">
        <v>4</v>
      </c>
    </row>
    <row r="27" spans="1:6" x14ac:dyDescent="0.25">
      <c r="A27" t="s">
        <v>733</v>
      </c>
    </row>
    <row r="28" spans="1:6" x14ac:dyDescent="0.25">
      <c r="A28" t="s">
        <v>734</v>
      </c>
      <c r="C28" t="s">
        <v>159</v>
      </c>
      <c r="F28">
        <v>10</v>
      </c>
    </row>
    <row r="29" spans="1:6" x14ac:dyDescent="0.25">
      <c r="A29" t="s">
        <v>735</v>
      </c>
      <c r="C29" t="s">
        <v>736</v>
      </c>
      <c r="F29">
        <v>0</v>
      </c>
    </row>
    <row r="30" spans="1:6" x14ac:dyDescent="0.25">
      <c r="A30" t="s">
        <v>737</v>
      </c>
      <c r="C30" t="s">
        <v>738</v>
      </c>
      <c r="F30">
        <v>0</v>
      </c>
    </row>
    <row r="31" spans="1:6" x14ac:dyDescent="0.25">
      <c r="A31" t="s">
        <v>739</v>
      </c>
      <c r="C31" t="s">
        <v>290</v>
      </c>
      <c r="F31">
        <v>16</v>
      </c>
    </row>
    <row r="33" spans="1:7" x14ac:dyDescent="0.25">
      <c r="E33" t="s">
        <v>16</v>
      </c>
      <c r="F33" s="43">
        <v>5</v>
      </c>
    </row>
    <row r="34" spans="1:7" x14ac:dyDescent="0.25">
      <c r="F34">
        <f>SUM(F21:F33)</f>
        <v>202</v>
      </c>
      <c r="G34" t="s">
        <v>573</v>
      </c>
    </row>
    <row r="37" spans="1:7" x14ac:dyDescent="0.25">
      <c r="A37" t="s">
        <v>420</v>
      </c>
      <c r="C37">
        <v>8</v>
      </c>
      <c r="D37">
        <v>2</v>
      </c>
      <c r="E37">
        <v>34</v>
      </c>
      <c r="F37">
        <v>1</v>
      </c>
    </row>
    <row r="38" spans="1:7" x14ac:dyDescent="0.25">
      <c r="A38" t="s">
        <v>479</v>
      </c>
      <c r="C38">
        <v>5</v>
      </c>
      <c r="D38">
        <v>0</v>
      </c>
      <c r="E38">
        <v>22</v>
      </c>
      <c r="F38">
        <v>0</v>
      </c>
    </row>
    <row r="39" spans="1:7" x14ac:dyDescent="0.25">
      <c r="A39" t="s">
        <v>455</v>
      </c>
      <c r="C39">
        <v>8</v>
      </c>
      <c r="D39">
        <v>3</v>
      </c>
      <c r="E39">
        <v>21</v>
      </c>
      <c r="F39">
        <v>1</v>
      </c>
    </row>
    <row r="40" spans="1:7" x14ac:dyDescent="0.25">
      <c r="A40" t="s">
        <v>478</v>
      </c>
      <c r="C40">
        <v>4</v>
      </c>
      <c r="D40">
        <v>0</v>
      </c>
      <c r="E40">
        <v>27</v>
      </c>
      <c r="F40">
        <v>0</v>
      </c>
    </row>
    <row r="41" spans="1:7" x14ac:dyDescent="0.25">
      <c r="A41" t="s">
        <v>474</v>
      </c>
      <c r="C41">
        <v>11</v>
      </c>
      <c r="D41">
        <v>1</v>
      </c>
      <c r="E41">
        <v>52</v>
      </c>
      <c r="F41">
        <v>3</v>
      </c>
    </row>
    <row r="42" spans="1:7" x14ac:dyDescent="0.25">
      <c r="A42" t="s">
        <v>476</v>
      </c>
      <c r="C42">
        <v>5</v>
      </c>
      <c r="D42">
        <v>0</v>
      </c>
      <c r="E42">
        <v>23</v>
      </c>
      <c r="F42">
        <v>1</v>
      </c>
    </row>
    <row r="43" spans="1:7" x14ac:dyDescent="0.25">
      <c r="A43" t="s">
        <v>481</v>
      </c>
      <c r="C43">
        <v>3</v>
      </c>
      <c r="D43">
        <v>0</v>
      </c>
      <c r="E43">
        <v>17</v>
      </c>
      <c r="F43">
        <v>2</v>
      </c>
    </row>
    <row r="44" spans="1:7" x14ac:dyDescent="0.25">
      <c r="A44" t="s">
        <v>179</v>
      </c>
      <c r="C44">
        <v>2</v>
      </c>
      <c r="D44">
        <v>0</v>
      </c>
      <c r="E44">
        <v>4</v>
      </c>
      <c r="F4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11" workbookViewId="0">
      <selection activeCell="B32" sqref="B32:B42"/>
    </sheetView>
  </sheetViews>
  <sheetFormatPr defaultColWidth="8.85546875" defaultRowHeight="15.75" x14ac:dyDescent="0.25"/>
  <cols>
    <col min="1" max="1" width="3.140625" style="50" bestFit="1" customWidth="1"/>
    <col min="2" max="2" width="28" style="50" customWidth="1"/>
    <col min="3" max="3" width="36.140625" style="50" bestFit="1" customWidth="1"/>
    <col min="4" max="4" width="5.28515625" style="84" bestFit="1" customWidth="1"/>
    <col min="5" max="5" width="5.140625" style="84" bestFit="1" customWidth="1"/>
    <col min="6" max="7" width="4" style="84" customWidth="1"/>
    <col min="8" max="8" width="5.140625" style="84" bestFit="1" customWidth="1"/>
    <col min="9" max="16384" width="8.85546875" style="50"/>
  </cols>
  <sheetData>
    <row r="1" spans="1:8" x14ac:dyDescent="0.25">
      <c r="A1" s="45"/>
      <c r="B1" s="46" t="s">
        <v>577</v>
      </c>
      <c r="C1" s="47"/>
      <c r="D1" s="48"/>
      <c r="E1" s="48"/>
      <c r="F1" s="48"/>
      <c r="G1" s="48"/>
      <c r="H1" s="49"/>
    </row>
    <row r="2" spans="1:8" x14ac:dyDescent="0.25">
      <c r="A2" s="51"/>
      <c r="B2" s="52" t="s">
        <v>578</v>
      </c>
      <c r="C2" s="52"/>
      <c r="D2" s="53"/>
      <c r="E2" s="53"/>
      <c r="F2" s="53"/>
      <c r="G2" s="53"/>
      <c r="H2" s="54"/>
    </row>
    <row r="3" spans="1:8" x14ac:dyDescent="0.25">
      <c r="A3" s="51"/>
      <c r="B3" s="52" t="s">
        <v>579</v>
      </c>
      <c r="C3" s="52"/>
      <c r="D3" s="53"/>
      <c r="E3" s="53"/>
      <c r="F3" s="53"/>
      <c r="G3" s="53"/>
      <c r="H3" s="54"/>
    </row>
    <row r="4" spans="1:8" x14ac:dyDescent="0.25">
      <c r="A4" s="51"/>
      <c r="B4" s="52" t="s">
        <v>580</v>
      </c>
      <c r="C4" s="52"/>
      <c r="D4" s="53"/>
      <c r="E4" s="53"/>
      <c r="F4" s="53"/>
      <c r="G4" s="53"/>
      <c r="H4" s="54"/>
    </row>
    <row r="5" spans="1:8" s="60" customFormat="1" x14ac:dyDescent="0.25">
      <c r="A5" s="55"/>
      <c r="B5" s="56" t="s">
        <v>581</v>
      </c>
      <c r="C5" s="57"/>
      <c r="D5" s="58" t="s">
        <v>6</v>
      </c>
      <c r="E5" s="58" t="s">
        <v>7</v>
      </c>
      <c r="F5" s="58" t="s">
        <v>4</v>
      </c>
      <c r="G5" s="58" t="s">
        <v>5</v>
      </c>
      <c r="H5" s="59" t="s">
        <v>8</v>
      </c>
    </row>
    <row r="6" spans="1:8" x14ac:dyDescent="0.25">
      <c r="A6" s="51">
        <v>1</v>
      </c>
      <c r="B6" s="52" t="s">
        <v>582</v>
      </c>
      <c r="C6" s="52" t="s">
        <v>583</v>
      </c>
      <c r="D6" s="53">
        <v>50</v>
      </c>
      <c r="E6" s="53"/>
      <c r="F6" s="53"/>
      <c r="G6" s="53"/>
      <c r="H6" s="54">
        <v>81</v>
      </c>
    </row>
    <row r="7" spans="1:8" x14ac:dyDescent="0.25">
      <c r="A7" s="51">
        <v>2</v>
      </c>
      <c r="B7" s="61" t="s">
        <v>584</v>
      </c>
      <c r="C7" s="52" t="s">
        <v>585</v>
      </c>
      <c r="D7" s="53">
        <v>35</v>
      </c>
      <c r="E7" s="53"/>
      <c r="F7" s="53"/>
      <c r="G7" s="53"/>
      <c r="H7" s="54">
        <v>114</v>
      </c>
    </row>
    <row r="8" spans="1:8" x14ac:dyDescent="0.25">
      <c r="A8" s="51">
        <v>3</v>
      </c>
      <c r="B8" s="61" t="s">
        <v>586</v>
      </c>
      <c r="C8" s="52" t="s">
        <v>587</v>
      </c>
      <c r="D8" s="53">
        <v>27</v>
      </c>
      <c r="E8" s="53"/>
      <c r="F8" s="53"/>
      <c r="G8" s="53"/>
      <c r="H8" s="54">
        <v>160</v>
      </c>
    </row>
    <row r="9" spans="1:8" x14ac:dyDescent="0.25">
      <c r="A9" s="51">
        <v>4</v>
      </c>
      <c r="B9" s="52" t="s">
        <v>588</v>
      </c>
      <c r="C9" s="52" t="s">
        <v>589</v>
      </c>
      <c r="D9" s="53">
        <v>34</v>
      </c>
      <c r="E9" s="53"/>
      <c r="F9" s="53"/>
      <c r="G9" s="53"/>
      <c r="H9" s="54">
        <v>173</v>
      </c>
    </row>
    <row r="10" spans="1:8" x14ac:dyDescent="0.25">
      <c r="A10" s="51">
        <v>5</v>
      </c>
      <c r="B10" s="61" t="s">
        <v>590</v>
      </c>
      <c r="C10" s="52" t="s">
        <v>591</v>
      </c>
      <c r="D10" s="53">
        <v>10</v>
      </c>
      <c r="E10" s="53"/>
      <c r="F10" s="53"/>
      <c r="G10" s="53"/>
      <c r="H10" s="54">
        <v>200</v>
      </c>
    </row>
    <row r="11" spans="1:8" x14ac:dyDescent="0.25">
      <c r="A11" s="51">
        <v>6</v>
      </c>
      <c r="B11" s="61" t="s">
        <v>592</v>
      </c>
      <c r="C11" s="52" t="s">
        <v>593</v>
      </c>
      <c r="D11" s="53">
        <v>24</v>
      </c>
      <c r="E11" s="53"/>
      <c r="F11" s="53"/>
      <c r="G11" s="53"/>
      <c r="H11" s="54">
        <v>221</v>
      </c>
    </row>
    <row r="12" spans="1:8" x14ac:dyDescent="0.25">
      <c r="A12" s="51">
        <v>7</v>
      </c>
      <c r="B12" s="52" t="s">
        <v>594</v>
      </c>
      <c r="C12" s="52" t="s">
        <v>595</v>
      </c>
      <c r="D12" s="53">
        <v>5</v>
      </c>
      <c r="E12" s="53"/>
      <c r="F12" s="53"/>
      <c r="G12" s="53"/>
      <c r="H12" s="54">
        <v>232</v>
      </c>
    </row>
    <row r="13" spans="1:8" x14ac:dyDescent="0.25">
      <c r="A13" s="51">
        <v>8</v>
      </c>
      <c r="B13" s="52" t="s">
        <v>596</v>
      </c>
      <c r="C13" s="52" t="s">
        <v>597</v>
      </c>
      <c r="D13" s="53">
        <v>10</v>
      </c>
      <c r="E13" s="53"/>
      <c r="F13" s="53"/>
      <c r="G13" s="53"/>
      <c r="H13" s="54"/>
    </row>
    <row r="14" spans="1:8" x14ac:dyDescent="0.25">
      <c r="A14" s="51">
        <v>9</v>
      </c>
      <c r="B14" s="52" t="s">
        <v>598</v>
      </c>
      <c r="C14" s="52" t="s">
        <v>595</v>
      </c>
      <c r="D14" s="53">
        <v>28</v>
      </c>
      <c r="E14" s="53"/>
      <c r="F14" s="53"/>
      <c r="G14" s="53"/>
      <c r="H14" s="54"/>
    </row>
    <row r="15" spans="1:8" x14ac:dyDescent="0.25">
      <c r="A15" s="51">
        <v>10</v>
      </c>
      <c r="B15" s="61" t="s">
        <v>599</v>
      </c>
      <c r="C15" s="52" t="s">
        <v>600</v>
      </c>
      <c r="D15" s="53">
        <v>0</v>
      </c>
      <c r="E15" s="53"/>
      <c r="F15" s="53"/>
      <c r="G15" s="53"/>
      <c r="H15" s="54"/>
    </row>
    <row r="16" spans="1:8" x14ac:dyDescent="0.25">
      <c r="A16" s="51">
        <v>11</v>
      </c>
      <c r="B16" s="52" t="s">
        <v>601</v>
      </c>
      <c r="C16" s="52" t="s">
        <v>600</v>
      </c>
      <c r="D16" s="53">
        <v>0</v>
      </c>
      <c r="E16" s="53"/>
      <c r="F16" s="53"/>
      <c r="G16" s="53"/>
      <c r="H16" s="54"/>
    </row>
    <row r="17" spans="1:8" x14ac:dyDescent="0.25">
      <c r="A17" s="51"/>
      <c r="B17" s="52"/>
      <c r="C17" s="62" t="s">
        <v>12</v>
      </c>
      <c r="D17" s="63">
        <f>SUM(D6:D16)</f>
        <v>223</v>
      </c>
      <c r="E17" s="64">
        <f>SUM(E6:E16)</f>
        <v>0</v>
      </c>
      <c r="F17" s="64">
        <f>SUM(F6:F16)</f>
        <v>0</v>
      </c>
      <c r="G17" s="64">
        <f>SUM(G6:G16)</f>
        <v>0</v>
      </c>
      <c r="H17" s="65"/>
    </row>
    <row r="18" spans="1:8" x14ac:dyDescent="0.25">
      <c r="A18" s="51"/>
      <c r="B18" s="52"/>
      <c r="C18" s="66" t="s">
        <v>602</v>
      </c>
      <c r="D18" s="66">
        <v>41</v>
      </c>
      <c r="E18" s="53"/>
      <c r="F18" s="53"/>
      <c r="G18" s="53"/>
      <c r="H18" s="54"/>
    </row>
    <row r="19" spans="1:8" s="60" customFormat="1" x14ac:dyDescent="0.25">
      <c r="A19" s="55"/>
      <c r="B19" s="57"/>
      <c r="C19" s="67" t="s">
        <v>603</v>
      </c>
      <c r="D19" s="68">
        <f>+D18+D17</f>
        <v>264</v>
      </c>
      <c r="E19" s="69">
        <f>+E18+E17</f>
        <v>0</v>
      </c>
      <c r="F19" s="69">
        <f>+F18+F17</f>
        <v>0</v>
      </c>
      <c r="G19" s="69">
        <f>+G18+G17</f>
        <v>0</v>
      </c>
      <c r="H19" s="70"/>
    </row>
    <row r="20" spans="1:8" x14ac:dyDescent="0.25">
      <c r="A20" s="51"/>
      <c r="B20" s="52"/>
      <c r="C20" s="52"/>
      <c r="D20" s="53"/>
      <c r="E20" s="53"/>
      <c r="F20" s="53"/>
      <c r="G20" s="53"/>
      <c r="H20" s="54"/>
    </row>
    <row r="21" spans="1:8" x14ac:dyDescent="0.25">
      <c r="A21" s="51"/>
      <c r="B21" s="71" t="s">
        <v>9</v>
      </c>
      <c r="C21" s="52"/>
      <c r="D21" s="72" t="s">
        <v>0</v>
      </c>
      <c r="E21" s="72" t="s">
        <v>1</v>
      </c>
      <c r="F21" s="72" t="s">
        <v>2</v>
      </c>
      <c r="G21" s="72" t="s">
        <v>3</v>
      </c>
      <c r="H21" s="73"/>
    </row>
    <row r="22" spans="1:8" x14ac:dyDescent="0.25">
      <c r="A22" s="51">
        <v>1</v>
      </c>
      <c r="B22" s="52" t="s">
        <v>604</v>
      </c>
      <c r="C22" s="52"/>
      <c r="D22" s="53">
        <v>10</v>
      </c>
      <c r="E22" s="53">
        <v>0</v>
      </c>
      <c r="F22" s="53">
        <v>62</v>
      </c>
      <c r="G22" s="53">
        <v>0</v>
      </c>
      <c r="H22" s="54"/>
    </row>
    <row r="23" spans="1:8" x14ac:dyDescent="0.25">
      <c r="A23" s="51">
        <v>2</v>
      </c>
      <c r="B23" s="52" t="s">
        <v>605</v>
      </c>
      <c r="C23" s="52"/>
      <c r="D23" s="53">
        <v>6</v>
      </c>
      <c r="E23" s="53">
        <v>2</v>
      </c>
      <c r="F23" s="53">
        <v>20</v>
      </c>
      <c r="G23" s="53">
        <v>0</v>
      </c>
      <c r="H23" s="54"/>
    </row>
    <row r="24" spans="1:8" x14ac:dyDescent="0.25">
      <c r="A24" s="51">
        <v>3</v>
      </c>
      <c r="B24" s="52" t="s">
        <v>368</v>
      </c>
      <c r="C24" s="52" t="s">
        <v>14</v>
      </c>
      <c r="D24" s="53">
        <v>10</v>
      </c>
      <c r="E24" s="53">
        <v>1</v>
      </c>
      <c r="F24" s="53">
        <v>37</v>
      </c>
      <c r="G24" s="53">
        <v>1</v>
      </c>
      <c r="H24" s="54"/>
    </row>
    <row r="25" spans="1:8" x14ac:dyDescent="0.25">
      <c r="A25" s="51">
        <v>4</v>
      </c>
      <c r="B25" s="52" t="s">
        <v>370</v>
      </c>
      <c r="C25" s="52" t="s">
        <v>606</v>
      </c>
      <c r="D25" s="53">
        <v>10</v>
      </c>
      <c r="E25" s="53">
        <v>1</v>
      </c>
      <c r="F25" s="53">
        <v>60</v>
      </c>
      <c r="G25" s="53">
        <v>3</v>
      </c>
      <c r="H25" s="54"/>
    </row>
    <row r="26" spans="1:8" x14ac:dyDescent="0.25">
      <c r="A26" s="51">
        <v>5</v>
      </c>
      <c r="B26" s="52" t="s">
        <v>48</v>
      </c>
      <c r="C26" s="52" t="s">
        <v>52</v>
      </c>
      <c r="D26" s="53">
        <v>10</v>
      </c>
      <c r="E26" s="53">
        <v>1</v>
      </c>
      <c r="F26" s="53">
        <v>33</v>
      </c>
      <c r="G26" s="53">
        <v>2</v>
      </c>
      <c r="H26" s="54"/>
    </row>
    <row r="27" spans="1:8" x14ac:dyDescent="0.25">
      <c r="A27" s="51">
        <v>6</v>
      </c>
      <c r="B27" s="52" t="s">
        <v>520</v>
      </c>
      <c r="C27" s="52"/>
      <c r="D27" s="53">
        <v>4</v>
      </c>
      <c r="E27" s="53">
        <v>1</v>
      </c>
      <c r="F27" s="53">
        <v>26</v>
      </c>
      <c r="G27" s="53">
        <v>0</v>
      </c>
      <c r="H27" s="54"/>
    </row>
    <row r="28" spans="1:8" x14ac:dyDescent="0.25">
      <c r="A28" s="51"/>
      <c r="B28" s="52"/>
      <c r="C28" s="66" t="s">
        <v>16</v>
      </c>
      <c r="D28" s="53"/>
      <c r="E28" s="53"/>
      <c r="F28" s="53">
        <v>26</v>
      </c>
      <c r="G28" s="53"/>
      <c r="H28" s="54"/>
    </row>
    <row r="29" spans="1:8" x14ac:dyDescent="0.25">
      <c r="A29" s="51"/>
      <c r="B29" s="52"/>
      <c r="C29" s="74" t="s">
        <v>13</v>
      </c>
      <c r="D29" s="53">
        <f>SUM(D22:D28)</f>
        <v>50</v>
      </c>
      <c r="E29" s="53">
        <f t="shared" ref="E29:G29" si="0">SUM(E22:E28)</f>
        <v>6</v>
      </c>
      <c r="F29" s="53">
        <f t="shared" si="0"/>
        <v>264</v>
      </c>
      <c r="G29" s="53">
        <f t="shared" si="0"/>
        <v>6</v>
      </c>
      <c r="H29" s="54"/>
    </row>
    <row r="30" spans="1:8" x14ac:dyDescent="0.25">
      <c r="A30" s="51"/>
      <c r="B30" s="52"/>
      <c r="C30" s="52"/>
      <c r="D30" s="53"/>
      <c r="E30" s="53"/>
      <c r="F30" s="53"/>
      <c r="G30" s="53"/>
      <c r="H30" s="54"/>
    </row>
    <row r="31" spans="1:8" s="60" customFormat="1" x14ac:dyDescent="0.25">
      <c r="A31" s="55"/>
      <c r="B31" s="56" t="s">
        <v>10</v>
      </c>
      <c r="C31" s="57"/>
      <c r="D31" s="58" t="s">
        <v>6</v>
      </c>
      <c r="E31" s="58" t="s">
        <v>7</v>
      </c>
      <c r="F31" s="58" t="s">
        <v>4</v>
      </c>
      <c r="G31" s="58" t="s">
        <v>5</v>
      </c>
      <c r="H31" s="59" t="s">
        <v>8</v>
      </c>
    </row>
    <row r="32" spans="1:8" x14ac:dyDescent="0.25">
      <c r="A32" s="51">
        <v>1</v>
      </c>
      <c r="B32" s="61" t="s">
        <v>607</v>
      </c>
      <c r="C32" s="52"/>
      <c r="D32" s="53">
        <v>10</v>
      </c>
      <c r="E32" s="53"/>
      <c r="F32" s="53"/>
      <c r="G32" s="53"/>
      <c r="H32" s="54">
        <v>13</v>
      </c>
    </row>
    <row r="33" spans="1:8" x14ac:dyDescent="0.25">
      <c r="A33" s="51">
        <v>2</v>
      </c>
      <c r="B33" s="61" t="s">
        <v>608</v>
      </c>
      <c r="C33" s="52"/>
      <c r="D33" s="53">
        <v>0</v>
      </c>
      <c r="E33" s="53"/>
      <c r="F33" s="53"/>
      <c r="G33" s="53"/>
      <c r="H33" s="54">
        <v>13</v>
      </c>
    </row>
    <row r="34" spans="1:8" x14ac:dyDescent="0.25">
      <c r="A34" s="51">
        <v>3</v>
      </c>
      <c r="B34" s="61" t="s">
        <v>609</v>
      </c>
      <c r="C34" s="52"/>
      <c r="D34" s="53">
        <v>5</v>
      </c>
      <c r="E34" s="53"/>
      <c r="F34" s="53"/>
      <c r="G34" s="53"/>
      <c r="H34" s="54">
        <v>19</v>
      </c>
    </row>
    <row r="35" spans="1:8" x14ac:dyDescent="0.25">
      <c r="A35" s="51">
        <v>4</v>
      </c>
      <c r="B35" s="61" t="s">
        <v>368</v>
      </c>
      <c r="C35" s="52"/>
      <c r="D35" s="53">
        <v>1</v>
      </c>
      <c r="E35" s="53"/>
      <c r="F35" s="53"/>
      <c r="G35" s="53"/>
      <c r="H35" s="54">
        <v>19</v>
      </c>
    </row>
    <row r="36" spans="1:8" x14ac:dyDescent="0.25">
      <c r="A36" s="51">
        <v>5</v>
      </c>
      <c r="B36" s="61" t="s">
        <v>519</v>
      </c>
      <c r="C36" s="52"/>
      <c r="D36" s="53">
        <v>0</v>
      </c>
      <c r="E36" s="53"/>
      <c r="F36" s="53"/>
      <c r="G36" s="53"/>
      <c r="H36" s="54">
        <v>19</v>
      </c>
    </row>
    <row r="37" spans="1:8" x14ac:dyDescent="0.25">
      <c r="A37" s="51">
        <v>6</v>
      </c>
      <c r="B37" s="61" t="s">
        <v>48</v>
      </c>
      <c r="C37" s="52"/>
      <c r="D37" s="53">
        <v>10</v>
      </c>
      <c r="E37" s="53"/>
      <c r="F37" s="53"/>
      <c r="G37" s="53"/>
      <c r="H37" s="54">
        <v>31</v>
      </c>
    </row>
    <row r="38" spans="1:8" x14ac:dyDescent="0.25">
      <c r="A38" s="51">
        <v>7</v>
      </c>
      <c r="B38" s="52" t="s">
        <v>605</v>
      </c>
      <c r="C38" s="52"/>
      <c r="D38" s="53">
        <v>4</v>
      </c>
      <c r="E38" s="53"/>
      <c r="F38" s="53"/>
      <c r="G38" s="53"/>
      <c r="H38" s="54">
        <v>41</v>
      </c>
    </row>
    <row r="39" spans="1:8" x14ac:dyDescent="0.25">
      <c r="A39" s="51">
        <v>8</v>
      </c>
      <c r="B39" s="52" t="s">
        <v>604</v>
      </c>
      <c r="C39" s="52"/>
      <c r="D39" s="53">
        <v>20</v>
      </c>
      <c r="E39" s="53"/>
      <c r="F39" s="53"/>
      <c r="G39" s="53"/>
      <c r="H39" s="54">
        <v>54</v>
      </c>
    </row>
    <row r="40" spans="1:8" x14ac:dyDescent="0.25">
      <c r="A40" s="51">
        <v>9</v>
      </c>
      <c r="B40" s="52" t="s">
        <v>520</v>
      </c>
      <c r="C40" s="52"/>
      <c r="D40" s="53">
        <v>27</v>
      </c>
      <c r="E40" s="53"/>
      <c r="F40" s="53"/>
      <c r="G40" s="53"/>
      <c r="H40" s="54">
        <v>97</v>
      </c>
    </row>
    <row r="41" spans="1:8" x14ac:dyDescent="0.25">
      <c r="A41" s="51">
        <v>10</v>
      </c>
      <c r="B41" s="52" t="s">
        <v>370</v>
      </c>
      <c r="C41" s="52"/>
      <c r="D41" s="53">
        <v>14</v>
      </c>
      <c r="E41" s="53"/>
      <c r="F41" s="53"/>
      <c r="G41" s="53"/>
      <c r="H41" s="54">
        <v>97</v>
      </c>
    </row>
    <row r="42" spans="1:8" x14ac:dyDescent="0.25">
      <c r="A42" s="51">
        <v>11</v>
      </c>
      <c r="B42" s="52" t="s">
        <v>610</v>
      </c>
      <c r="C42" s="52" t="s">
        <v>159</v>
      </c>
      <c r="D42" s="53">
        <v>0</v>
      </c>
      <c r="E42" s="53"/>
      <c r="F42" s="53"/>
      <c r="G42" s="53"/>
      <c r="H42" s="54"/>
    </row>
    <row r="43" spans="1:8" x14ac:dyDescent="0.25">
      <c r="A43" s="51"/>
      <c r="B43" s="52"/>
      <c r="C43" s="74" t="s">
        <v>12</v>
      </c>
      <c r="D43" s="63">
        <f>SUM(D32:D42)</f>
        <v>91</v>
      </c>
      <c r="E43" s="64">
        <f>SUM(E32:E42)</f>
        <v>0</v>
      </c>
      <c r="F43" s="64">
        <f>SUM(F32:F42)</f>
        <v>0</v>
      </c>
      <c r="G43" s="64">
        <f>SUM(G32:G42)</f>
        <v>0</v>
      </c>
      <c r="H43" s="65"/>
    </row>
    <row r="44" spans="1:8" x14ac:dyDescent="0.25">
      <c r="A44" s="51"/>
      <c r="B44" s="52"/>
      <c r="C44" s="66" t="s">
        <v>611</v>
      </c>
      <c r="D44" s="63">
        <v>6</v>
      </c>
      <c r="E44" s="53"/>
      <c r="F44" s="53"/>
      <c r="G44" s="53"/>
      <c r="H44" s="54"/>
    </row>
    <row r="45" spans="1:8" s="60" customFormat="1" x14ac:dyDescent="0.25">
      <c r="A45" s="55"/>
      <c r="B45" s="57"/>
      <c r="C45" s="75" t="s">
        <v>612</v>
      </c>
      <c r="D45" s="68">
        <f>+D44+D43</f>
        <v>97</v>
      </c>
      <c r="E45" s="69">
        <f>+E44+E43</f>
        <v>0</v>
      </c>
      <c r="F45" s="69">
        <f>+F44+F43</f>
        <v>0</v>
      </c>
      <c r="G45" s="69">
        <f>+G44+G43</f>
        <v>0</v>
      </c>
      <c r="H45" s="70"/>
    </row>
    <row r="46" spans="1:8" x14ac:dyDescent="0.25">
      <c r="A46" s="51"/>
      <c r="B46" s="52"/>
      <c r="C46" s="76"/>
      <c r="D46" s="53"/>
      <c r="E46" s="53"/>
      <c r="F46" s="53"/>
      <c r="G46" s="53"/>
      <c r="H46" s="54"/>
    </row>
    <row r="47" spans="1:8" s="60" customFormat="1" x14ac:dyDescent="0.25">
      <c r="A47" s="55"/>
      <c r="B47" s="56" t="s">
        <v>613</v>
      </c>
      <c r="C47" s="57"/>
      <c r="D47" s="58" t="s">
        <v>0</v>
      </c>
      <c r="E47" s="58" t="s">
        <v>1</v>
      </c>
      <c r="F47" s="58" t="s">
        <v>2</v>
      </c>
      <c r="G47" s="58" t="s">
        <v>3</v>
      </c>
      <c r="H47" s="59"/>
    </row>
    <row r="48" spans="1:8" x14ac:dyDescent="0.25">
      <c r="A48" s="51">
        <v>1</v>
      </c>
      <c r="B48" s="52" t="s">
        <v>598</v>
      </c>
      <c r="C48" s="52" t="s">
        <v>614</v>
      </c>
      <c r="D48" s="53">
        <v>6</v>
      </c>
      <c r="E48" s="53">
        <v>2</v>
      </c>
      <c r="F48" s="53">
        <v>20</v>
      </c>
      <c r="G48" s="53">
        <v>3</v>
      </c>
      <c r="H48" s="54"/>
    </row>
    <row r="49" spans="1:8" x14ac:dyDescent="0.25">
      <c r="A49" s="51">
        <v>2</v>
      </c>
      <c r="B49" s="52" t="s">
        <v>615</v>
      </c>
      <c r="C49" s="52" t="s">
        <v>616</v>
      </c>
      <c r="D49" s="53">
        <v>4</v>
      </c>
      <c r="E49" s="53">
        <v>1</v>
      </c>
      <c r="F49" s="53">
        <v>11</v>
      </c>
      <c r="G49" s="53">
        <v>2</v>
      </c>
      <c r="H49" s="54"/>
    </row>
    <row r="50" spans="1:8" x14ac:dyDescent="0.25">
      <c r="A50" s="51">
        <v>3</v>
      </c>
      <c r="B50" s="52" t="s">
        <v>617</v>
      </c>
      <c r="C50" s="52" t="s">
        <v>14</v>
      </c>
      <c r="D50" s="53">
        <v>6</v>
      </c>
      <c r="E50" s="53">
        <v>0</v>
      </c>
      <c r="F50" s="53">
        <v>35</v>
      </c>
      <c r="G50" s="53">
        <v>1</v>
      </c>
      <c r="H50" s="54"/>
    </row>
    <row r="51" spans="1:8" x14ac:dyDescent="0.25">
      <c r="A51" s="51">
        <v>4</v>
      </c>
      <c r="B51" s="52" t="s">
        <v>601</v>
      </c>
      <c r="C51" s="52" t="s">
        <v>618</v>
      </c>
      <c r="D51" s="53">
        <v>7</v>
      </c>
      <c r="E51" s="53">
        <v>1</v>
      </c>
      <c r="F51" s="53">
        <v>25</v>
      </c>
      <c r="G51" s="53">
        <v>3</v>
      </c>
      <c r="H51" s="54"/>
    </row>
    <row r="52" spans="1:8" x14ac:dyDescent="0.25">
      <c r="A52" s="51">
        <v>5</v>
      </c>
      <c r="B52" s="52" t="s">
        <v>619</v>
      </c>
      <c r="C52" s="52" t="s">
        <v>14</v>
      </c>
      <c r="D52" s="53">
        <v>3</v>
      </c>
      <c r="E52" s="53">
        <v>0</v>
      </c>
      <c r="F52" s="53">
        <v>3</v>
      </c>
      <c r="G52" s="53">
        <v>1</v>
      </c>
      <c r="H52" s="54"/>
    </row>
    <row r="53" spans="1:8" x14ac:dyDescent="0.25">
      <c r="A53" s="51">
        <v>6</v>
      </c>
      <c r="B53" s="52"/>
      <c r="C53" s="52"/>
      <c r="D53" s="53" t="s">
        <v>66</v>
      </c>
      <c r="E53" s="53" t="s">
        <v>66</v>
      </c>
      <c r="F53" s="53" t="s">
        <v>66</v>
      </c>
      <c r="G53" s="53" t="s">
        <v>66</v>
      </c>
      <c r="H53" s="54"/>
    </row>
    <row r="54" spans="1:8" x14ac:dyDescent="0.25">
      <c r="A54" s="51"/>
      <c r="B54" s="52"/>
      <c r="C54" s="66" t="s">
        <v>16</v>
      </c>
      <c r="D54" s="53"/>
      <c r="E54" s="53"/>
      <c r="F54" s="53">
        <v>3</v>
      </c>
      <c r="G54" s="53"/>
      <c r="H54" s="54"/>
    </row>
    <row r="55" spans="1:8" x14ac:dyDescent="0.25">
      <c r="A55" s="51"/>
      <c r="B55" s="52"/>
      <c r="C55" s="74" t="s">
        <v>13</v>
      </c>
      <c r="D55" s="64">
        <f>SUM(D48:D54)</f>
        <v>26</v>
      </c>
      <c r="E55" s="64">
        <f>SUM(E48:E54)</f>
        <v>4</v>
      </c>
      <c r="F55" s="64">
        <f>SUM(F48:F54)</f>
        <v>97</v>
      </c>
      <c r="G55" s="64">
        <f>SUM(G48:G54)</f>
        <v>10</v>
      </c>
      <c r="H55" s="65"/>
    </row>
    <row r="56" spans="1:8" x14ac:dyDescent="0.25">
      <c r="A56" s="51"/>
      <c r="B56" s="77" t="s">
        <v>620</v>
      </c>
      <c r="C56" s="52"/>
      <c r="D56" s="53"/>
      <c r="E56" s="53"/>
      <c r="F56" s="53"/>
      <c r="G56" s="53"/>
      <c r="H56" s="54"/>
    </row>
    <row r="57" spans="1:8" x14ac:dyDescent="0.25">
      <c r="A57" s="78"/>
      <c r="B57" s="79" t="s">
        <v>621</v>
      </c>
      <c r="C57" s="80"/>
      <c r="D57" s="81"/>
      <c r="E57" s="81"/>
      <c r="F57" s="81"/>
      <c r="G57" s="81"/>
      <c r="H57" s="82"/>
    </row>
    <row r="61" spans="1:8" x14ac:dyDescent="0.25">
      <c r="B61" s="8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opLeftCell="A14" workbookViewId="0">
      <selection activeCell="G23" sqref="G23"/>
    </sheetView>
  </sheetViews>
  <sheetFormatPr defaultRowHeight="15" x14ac:dyDescent="0.25"/>
  <sheetData>
    <row r="2" spans="1:7" x14ac:dyDescent="0.25">
      <c r="A2" t="s">
        <v>10</v>
      </c>
    </row>
    <row r="3" spans="1:7" x14ac:dyDescent="0.25">
      <c r="A3" t="s">
        <v>522</v>
      </c>
      <c r="C3" t="s">
        <v>523</v>
      </c>
      <c r="F3">
        <v>36</v>
      </c>
    </row>
    <row r="4" spans="1:7" x14ac:dyDescent="0.25">
      <c r="A4" t="s">
        <v>524</v>
      </c>
      <c r="C4" t="s">
        <v>525</v>
      </c>
      <c r="F4">
        <v>18</v>
      </c>
    </row>
    <row r="5" spans="1:7" x14ac:dyDescent="0.25">
      <c r="A5" t="s">
        <v>526</v>
      </c>
      <c r="C5" t="s">
        <v>527</v>
      </c>
      <c r="F5">
        <v>0</v>
      </c>
    </row>
    <row r="6" spans="1:7" x14ac:dyDescent="0.25">
      <c r="A6" t="s">
        <v>528</v>
      </c>
      <c r="C6" t="s">
        <v>529</v>
      </c>
      <c r="F6">
        <v>0</v>
      </c>
    </row>
    <row r="7" spans="1:7" x14ac:dyDescent="0.25">
      <c r="A7" t="s">
        <v>530</v>
      </c>
      <c r="C7" t="s">
        <v>159</v>
      </c>
      <c r="F7">
        <v>21</v>
      </c>
    </row>
    <row r="8" spans="1:7" x14ac:dyDescent="0.25">
      <c r="A8" t="s">
        <v>452</v>
      </c>
      <c r="C8" t="s">
        <v>531</v>
      </c>
      <c r="F8">
        <v>0</v>
      </c>
    </row>
    <row r="9" spans="1:7" x14ac:dyDescent="0.25">
      <c r="A9" t="s">
        <v>532</v>
      </c>
      <c r="C9" t="s">
        <v>159</v>
      </c>
      <c r="F9">
        <v>1</v>
      </c>
    </row>
    <row r="10" spans="1:7" x14ac:dyDescent="0.25">
      <c r="A10" t="s">
        <v>515</v>
      </c>
    </row>
    <row r="11" spans="1:7" x14ac:dyDescent="0.25">
      <c r="A11" t="s">
        <v>516</v>
      </c>
    </row>
    <row r="12" spans="1:7" x14ac:dyDescent="0.25">
      <c r="A12" t="s">
        <v>517</v>
      </c>
    </row>
    <row r="13" spans="1:7" x14ac:dyDescent="0.25">
      <c r="A13" t="s">
        <v>518</v>
      </c>
    </row>
    <row r="15" spans="1:7" x14ac:dyDescent="0.25">
      <c r="D15" t="s">
        <v>16</v>
      </c>
      <c r="F15" s="43">
        <v>9</v>
      </c>
    </row>
    <row r="16" spans="1:7" x14ac:dyDescent="0.25">
      <c r="A16" t="s">
        <v>533</v>
      </c>
      <c r="F16">
        <f>SUM(F3:F15)</f>
        <v>85</v>
      </c>
      <c r="G16" t="s">
        <v>440</v>
      </c>
    </row>
    <row r="19" spans="1:6" x14ac:dyDescent="0.25">
      <c r="A19" t="s">
        <v>534</v>
      </c>
    </row>
    <row r="20" spans="1:6" x14ac:dyDescent="0.25">
      <c r="A20" t="s">
        <v>535</v>
      </c>
      <c r="C20" t="s">
        <v>159</v>
      </c>
      <c r="F20">
        <v>54</v>
      </c>
    </row>
    <row r="21" spans="1:6" x14ac:dyDescent="0.25">
      <c r="A21" t="s">
        <v>536</v>
      </c>
      <c r="C21" t="s">
        <v>537</v>
      </c>
      <c r="F21">
        <v>23</v>
      </c>
    </row>
    <row r="22" spans="1:6" x14ac:dyDescent="0.25">
      <c r="A22" t="s">
        <v>521</v>
      </c>
      <c r="C22" t="s">
        <v>159</v>
      </c>
      <c r="F22">
        <v>5</v>
      </c>
    </row>
    <row r="25" spans="1:6" x14ac:dyDescent="0.25">
      <c r="D25" t="s">
        <v>16</v>
      </c>
      <c r="F25" s="43">
        <v>5</v>
      </c>
    </row>
    <row r="26" spans="1:6" x14ac:dyDescent="0.25">
      <c r="A26" t="s">
        <v>576</v>
      </c>
      <c r="F26">
        <f>SUM(F20:F25)</f>
        <v>87</v>
      </c>
    </row>
    <row r="28" spans="1:6" x14ac:dyDescent="0.25">
      <c r="A28" t="s">
        <v>98</v>
      </c>
      <c r="B28" t="s">
        <v>216</v>
      </c>
      <c r="C28">
        <v>4</v>
      </c>
      <c r="D28">
        <v>0</v>
      </c>
      <c r="E28">
        <v>10</v>
      </c>
      <c r="F28">
        <v>0</v>
      </c>
    </row>
    <row r="29" spans="1:6" x14ac:dyDescent="0.25">
      <c r="A29" t="s">
        <v>236</v>
      </c>
      <c r="B29" t="s">
        <v>239</v>
      </c>
      <c r="C29">
        <v>2</v>
      </c>
      <c r="D29">
        <v>0</v>
      </c>
      <c r="E29">
        <v>13</v>
      </c>
      <c r="F29">
        <v>0</v>
      </c>
    </row>
    <row r="30" spans="1:6" x14ac:dyDescent="0.25">
      <c r="A30" t="s">
        <v>84</v>
      </c>
      <c r="B30" t="s">
        <v>75</v>
      </c>
      <c r="C30">
        <v>4</v>
      </c>
      <c r="D30">
        <v>0</v>
      </c>
      <c r="E30">
        <v>27</v>
      </c>
      <c r="F30">
        <v>1</v>
      </c>
    </row>
    <row r="31" spans="1:6" x14ac:dyDescent="0.25">
      <c r="A31" t="s">
        <v>115</v>
      </c>
      <c r="B31" t="s">
        <v>116</v>
      </c>
      <c r="C31">
        <v>4</v>
      </c>
      <c r="D31">
        <v>0</v>
      </c>
      <c r="E31">
        <v>23</v>
      </c>
      <c r="F31">
        <v>0</v>
      </c>
    </row>
    <row r="32" spans="1:6" x14ac:dyDescent="0.25">
      <c r="A32" t="s">
        <v>200</v>
      </c>
      <c r="B32" t="s">
        <v>281</v>
      </c>
      <c r="C32">
        <v>1</v>
      </c>
      <c r="D32">
        <v>0</v>
      </c>
      <c r="E32">
        <v>6</v>
      </c>
      <c r="F32">
        <v>0</v>
      </c>
    </row>
    <row r="33" spans="1:6" x14ac:dyDescent="0.25">
      <c r="A33" t="s">
        <v>538</v>
      </c>
      <c r="B33" t="s">
        <v>539</v>
      </c>
      <c r="C33">
        <v>0.3</v>
      </c>
      <c r="D33">
        <v>0</v>
      </c>
      <c r="E33">
        <v>6</v>
      </c>
      <c r="F3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opLeftCell="A31" workbookViewId="0">
      <selection activeCell="J36" sqref="J36"/>
    </sheetView>
  </sheetViews>
  <sheetFormatPr defaultRowHeight="15" x14ac:dyDescent="0.25"/>
  <cols>
    <col min="1" max="1" width="20" customWidth="1"/>
  </cols>
  <sheetData>
    <row r="2" spans="1:7" x14ac:dyDescent="0.25">
      <c r="A2" s="41" t="s">
        <v>10</v>
      </c>
      <c r="B2" t="s">
        <v>464</v>
      </c>
    </row>
    <row r="3" spans="1:7" x14ac:dyDescent="0.25">
      <c r="A3" t="s">
        <v>448</v>
      </c>
      <c r="C3" t="s">
        <v>449</v>
      </c>
      <c r="G3">
        <v>27</v>
      </c>
    </row>
    <row r="4" spans="1:7" x14ac:dyDescent="0.25">
      <c r="A4" t="s">
        <v>450</v>
      </c>
      <c r="C4" t="s">
        <v>451</v>
      </c>
      <c r="G4">
        <v>81</v>
      </c>
    </row>
    <row r="5" spans="1:7" x14ac:dyDescent="0.25">
      <c r="A5" t="s">
        <v>452</v>
      </c>
      <c r="C5" t="s">
        <v>357</v>
      </c>
      <c r="G5">
        <v>38</v>
      </c>
    </row>
    <row r="6" spans="1:7" x14ac:dyDescent="0.25">
      <c r="A6" t="s">
        <v>453</v>
      </c>
      <c r="C6" t="s">
        <v>454</v>
      </c>
      <c r="G6">
        <v>9</v>
      </c>
    </row>
    <row r="7" spans="1:7" x14ac:dyDescent="0.25">
      <c r="A7" t="s">
        <v>457</v>
      </c>
      <c r="C7" t="s">
        <v>458</v>
      </c>
      <c r="G7">
        <v>9</v>
      </c>
    </row>
    <row r="8" spans="1:7" x14ac:dyDescent="0.25">
      <c r="A8" t="s">
        <v>455</v>
      </c>
      <c r="C8" t="s">
        <v>456</v>
      </c>
      <c r="G8">
        <v>4</v>
      </c>
    </row>
    <row r="9" spans="1:7" x14ac:dyDescent="0.25">
      <c r="A9" t="s">
        <v>47</v>
      </c>
      <c r="C9" t="s">
        <v>459</v>
      </c>
      <c r="G9">
        <v>0</v>
      </c>
    </row>
    <row r="10" spans="1:7" x14ac:dyDescent="0.25">
      <c r="A10" t="s">
        <v>460</v>
      </c>
      <c r="C10" t="s">
        <v>357</v>
      </c>
      <c r="G10">
        <v>8</v>
      </c>
    </row>
    <row r="11" spans="1:7" x14ac:dyDescent="0.25">
      <c r="A11" t="s">
        <v>461</v>
      </c>
      <c r="C11" t="s">
        <v>357</v>
      </c>
      <c r="G11">
        <v>0</v>
      </c>
    </row>
    <row r="12" spans="1:7" x14ac:dyDescent="0.25">
      <c r="A12" t="s">
        <v>370</v>
      </c>
      <c r="C12" t="s">
        <v>11</v>
      </c>
      <c r="G12">
        <v>1</v>
      </c>
    </row>
    <row r="13" spans="1:7" x14ac:dyDescent="0.25">
      <c r="A13" t="s">
        <v>462</v>
      </c>
      <c r="C13" t="s">
        <v>463</v>
      </c>
      <c r="G13">
        <v>2</v>
      </c>
    </row>
    <row r="14" spans="1:7" x14ac:dyDescent="0.25">
      <c r="F14" t="s">
        <v>16</v>
      </c>
      <c r="G14" s="43">
        <v>31</v>
      </c>
    </row>
    <row r="15" spans="1:7" x14ac:dyDescent="0.25">
      <c r="G15">
        <f>SUM(G3:G14)</f>
        <v>210</v>
      </c>
    </row>
    <row r="22" spans="1:6" x14ac:dyDescent="0.25">
      <c r="A22" s="41" t="s">
        <v>717</v>
      </c>
    </row>
    <row r="23" spans="1:6" x14ac:dyDescent="0.25">
      <c r="A23" t="s">
        <v>494</v>
      </c>
      <c r="B23" t="s">
        <v>495</v>
      </c>
      <c r="F23">
        <v>67</v>
      </c>
    </row>
    <row r="24" spans="1:6" x14ac:dyDescent="0.25">
      <c r="A24" t="s">
        <v>496</v>
      </c>
      <c r="B24" t="s">
        <v>676</v>
      </c>
      <c r="F24">
        <v>0</v>
      </c>
    </row>
    <row r="25" spans="1:6" x14ac:dyDescent="0.25">
      <c r="A25" t="s">
        <v>677</v>
      </c>
      <c r="B25" t="s">
        <v>678</v>
      </c>
      <c r="F25">
        <v>11</v>
      </c>
    </row>
    <row r="26" spans="1:6" x14ac:dyDescent="0.25">
      <c r="A26" t="s">
        <v>679</v>
      </c>
      <c r="B26" t="s">
        <v>680</v>
      </c>
      <c r="F26">
        <v>32</v>
      </c>
    </row>
    <row r="27" spans="1:6" x14ac:dyDescent="0.25">
      <c r="A27" t="s">
        <v>681</v>
      </c>
      <c r="B27" t="s">
        <v>682</v>
      </c>
      <c r="F27">
        <v>36</v>
      </c>
    </row>
    <row r="28" spans="1:6" x14ac:dyDescent="0.25">
      <c r="A28" t="s">
        <v>683</v>
      </c>
      <c r="B28" t="s">
        <v>684</v>
      </c>
      <c r="F28">
        <v>18</v>
      </c>
    </row>
    <row r="29" spans="1:6" x14ac:dyDescent="0.25">
      <c r="A29" t="s">
        <v>685</v>
      </c>
      <c r="B29" t="s">
        <v>290</v>
      </c>
      <c r="F29">
        <v>7</v>
      </c>
    </row>
    <row r="30" spans="1:6" x14ac:dyDescent="0.25">
      <c r="A30" t="s">
        <v>493</v>
      </c>
      <c r="B30" t="s">
        <v>686</v>
      </c>
      <c r="F30">
        <v>0</v>
      </c>
    </row>
    <row r="31" spans="1:6" x14ac:dyDescent="0.25">
      <c r="A31" t="s">
        <v>687</v>
      </c>
      <c r="B31" t="s">
        <v>688</v>
      </c>
      <c r="F31">
        <v>3</v>
      </c>
    </row>
    <row r="32" spans="1:6" x14ac:dyDescent="0.25">
      <c r="A32" t="s">
        <v>718</v>
      </c>
      <c r="B32" t="s">
        <v>719</v>
      </c>
      <c r="F32">
        <v>1</v>
      </c>
    </row>
    <row r="33" spans="1:7" x14ac:dyDescent="0.25">
      <c r="A33" t="s">
        <v>720</v>
      </c>
      <c r="B33" t="s">
        <v>290</v>
      </c>
      <c r="F33">
        <v>0</v>
      </c>
    </row>
    <row r="35" spans="1:7" x14ac:dyDescent="0.25">
      <c r="D35" t="s">
        <v>16</v>
      </c>
      <c r="F35" s="86">
        <v>13</v>
      </c>
    </row>
    <row r="36" spans="1:7" x14ac:dyDescent="0.25">
      <c r="F36">
        <f>SUM(F23:F35)</f>
        <v>188</v>
      </c>
      <c r="G36" t="s">
        <v>745</v>
      </c>
    </row>
    <row r="39" spans="1:7" x14ac:dyDescent="0.25">
      <c r="A39" t="s">
        <v>460</v>
      </c>
      <c r="C39">
        <v>7</v>
      </c>
      <c r="D39">
        <v>0</v>
      </c>
      <c r="E39">
        <v>47</v>
      </c>
      <c r="F39">
        <v>2</v>
      </c>
    </row>
    <row r="40" spans="1:7" x14ac:dyDescent="0.25">
      <c r="A40" t="s">
        <v>370</v>
      </c>
      <c r="C40">
        <v>3</v>
      </c>
      <c r="D40">
        <v>0</v>
      </c>
      <c r="E40">
        <v>31</v>
      </c>
      <c r="F40">
        <v>0</v>
      </c>
    </row>
    <row r="41" spans="1:7" x14ac:dyDescent="0.25">
      <c r="A41" t="s">
        <v>47</v>
      </c>
      <c r="C41">
        <v>10</v>
      </c>
      <c r="D41">
        <v>2</v>
      </c>
      <c r="E41">
        <v>53</v>
      </c>
      <c r="F41">
        <v>2</v>
      </c>
    </row>
    <row r="42" spans="1:7" x14ac:dyDescent="0.25">
      <c r="A42" t="s">
        <v>453</v>
      </c>
      <c r="C42">
        <v>3</v>
      </c>
      <c r="D42">
        <v>0</v>
      </c>
      <c r="E42">
        <v>15</v>
      </c>
      <c r="F42">
        <v>0</v>
      </c>
    </row>
    <row r="43" spans="1:7" x14ac:dyDescent="0.25">
      <c r="A43" t="s">
        <v>450</v>
      </c>
      <c r="C43">
        <v>5</v>
      </c>
      <c r="D43">
        <v>0</v>
      </c>
      <c r="E43">
        <v>21</v>
      </c>
      <c r="F43">
        <v>2</v>
      </c>
    </row>
    <row r="44" spans="1:7" x14ac:dyDescent="0.25">
      <c r="A44" t="s">
        <v>462</v>
      </c>
      <c r="C44">
        <v>3</v>
      </c>
      <c r="D44">
        <v>0</v>
      </c>
      <c r="E44">
        <v>8</v>
      </c>
      <c r="F44">
        <v>0</v>
      </c>
    </row>
    <row r="45" spans="1:7" x14ac:dyDescent="0.25">
      <c r="A45" t="s">
        <v>457</v>
      </c>
      <c r="C45">
        <v>1</v>
      </c>
      <c r="D45">
        <v>0</v>
      </c>
      <c r="E45">
        <v>3</v>
      </c>
      <c r="F45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0" workbookViewId="0">
      <selection activeCell="A19" sqref="A19"/>
    </sheetView>
  </sheetViews>
  <sheetFormatPr defaultRowHeight="15" x14ac:dyDescent="0.25"/>
  <cols>
    <col min="1" max="1" width="20.28515625" customWidth="1"/>
    <col min="3" max="3" width="12.28515625" customWidth="1"/>
  </cols>
  <sheetData>
    <row r="1" spans="1:5" x14ac:dyDescent="0.25">
      <c r="D1" s="85">
        <v>42582</v>
      </c>
    </row>
    <row r="2" spans="1:5" x14ac:dyDescent="0.25">
      <c r="A2" s="41" t="s">
        <v>10</v>
      </c>
    </row>
    <row r="4" spans="1:5" x14ac:dyDescent="0.25">
      <c r="A4" t="s">
        <v>610</v>
      </c>
      <c r="C4" t="s">
        <v>233</v>
      </c>
      <c r="D4" t="s">
        <v>689</v>
      </c>
      <c r="E4">
        <v>28</v>
      </c>
    </row>
    <row r="5" spans="1:5" x14ac:dyDescent="0.25">
      <c r="A5" t="s">
        <v>690</v>
      </c>
      <c r="C5" t="s">
        <v>233</v>
      </c>
      <c r="D5" t="s">
        <v>691</v>
      </c>
      <c r="E5">
        <v>2</v>
      </c>
    </row>
    <row r="6" spans="1:5" x14ac:dyDescent="0.25">
      <c r="A6" t="s">
        <v>692</v>
      </c>
      <c r="C6" t="s">
        <v>325</v>
      </c>
      <c r="D6" t="s">
        <v>691</v>
      </c>
      <c r="E6">
        <v>103</v>
      </c>
    </row>
    <row r="7" spans="1:5" x14ac:dyDescent="0.25">
      <c r="A7" t="s">
        <v>693</v>
      </c>
      <c r="C7" t="s">
        <v>233</v>
      </c>
      <c r="D7" t="s">
        <v>689</v>
      </c>
      <c r="E7">
        <v>2</v>
      </c>
    </row>
    <row r="8" spans="1:5" x14ac:dyDescent="0.25">
      <c r="A8" t="s">
        <v>102</v>
      </c>
      <c r="C8" t="s">
        <v>325</v>
      </c>
      <c r="D8" t="s">
        <v>694</v>
      </c>
      <c r="E8">
        <v>79</v>
      </c>
    </row>
    <row r="9" spans="1:5" x14ac:dyDescent="0.25">
      <c r="A9" t="s">
        <v>695</v>
      </c>
      <c r="C9" t="s">
        <v>213</v>
      </c>
      <c r="D9" t="s">
        <v>696</v>
      </c>
      <c r="E9">
        <v>1</v>
      </c>
    </row>
    <row r="10" spans="1:5" x14ac:dyDescent="0.25">
      <c r="A10" t="s">
        <v>279</v>
      </c>
      <c r="C10" t="s">
        <v>325</v>
      </c>
      <c r="D10" t="s">
        <v>691</v>
      </c>
      <c r="E10">
        <v>11</v>
      </c>
    </row>
    <row r="11" spans="1:5" x14ac:dyDescent="0.25">
      <c r="A11" t="s">
        <v>697</v>
      </c>
      <c r="C11" t="s">
        <v>159</v>
      </c>
      <c r="E11">
        <v>8</v>
      </c>
    </row>
    <row r="12" spans="1:5" x14ac:dyDescent="0.25">
      <c r="A12" t="s">
        <v>605</v>
      </c>
    </row>
    <row r="13" spans="1:5" x14ac:dyDescent="0.25">
      <c r="A13" t="s">
        <v>698</v>
      </c>
    </row>
    <row r="14" spans="1:5" x14ac:dyDescent="0.25">
      <c r="A14" t="s">
        <v>460</v>
      </c>
    </row>
    <row r="16" spans="1:5" x14ac:dyDescent="0.25">
      <c r="D16" t="s">
        <v>16</v>
      </c>
      <c r="E16" s="43">
        <v>17</v>
      </c>
    </row>
    <row r="17" spans="1:6" x14ac:dyDescent="0.25">
      <c r="E17">
        <f>SUM(E4:E16)</f>
        <v>251</v>
      </c>
      <c r="F17" t="s">
        <v>211</v>
      </c>
    </row>
    <row r="18" spans="1:6" x14ac:dyDescent="0.25">
      <c r="A18" t="s">
        <v>768</v>
      </c>
    </row>
    <row r="20" spans="1:6" x14ac:dyDescent="0.25">
      <c r="A20" t="s">
        <v>691</v>
      </c>
      <c r="B20">
        <v>16</v>
      </c>
      <c r="C20">
        <v>2</v>
      </c>
      <c r="D20">
        <v>64</v>
      </c>
      <c r="E20">
        <v>3</v>
      </c>
    </row>
    <row r="21" spans="1:6" x14ac:dyDescent="0.25">
      <c r="A21" t="s">
        <v>694</v>
      </c>
      <c r="B21">
        <v>5.3</v>
      </c>
      <c r="C21">
        <v>1</v>
      </c>
      <c r="D21">
        <v>14</v>
      </c>
      <c r="E21">
        <v>1</v>
      </c>
    </row>
    <row r="22" spans="1:6" x14ac:dyDescent="0.25">
      <c r="A22" t="s">
        <v>689</v>
      </c>
      <c r="B22">
        <v>11</v>
      </c>
      <c r="C22">
        <v>0</v>
      </c>
      <c r="D22">
        <v>47</v>
      </c>
      <c r="E22">
        <v>2</v>
      </c>
    </row>
    <row r="23" spans="1:6" x14ac:dyDescent="0.25">
      <c r="A23" t="s">
        <v>699</v>
      </c>
      <c r="B23">
        <v>4</v>
      </c>
      <c r="C23">
        <v>0</v>
      </c>
      <c r="D23">
        <v>26</v>
      </c>
      <c r="E23">
        <v>0</v>
      </c>
    </row>
    <row r="24" spans="1:6" x14ac:dyDescent="0.25">
      <c r="A24" t="s">
        <v>700</v>
      </c>
      <c r="B24">
        <v>12</v>
      </c>
      <c r="C24">
        <v>0</v>
      </c>
      <c r="D24">
        <v>73</v>
      </c>
      <c r="E24">
        <v>1</v>
      </c>
    </row>
    <row r="25" spans="1:6" x14ac:dyDescent="0.25">
      <c r="A25" t="s">
        <v>701</v>
      </c>
      <c r="B25">
        <v>2</v>
      </c>
      <c r="C25">
        <v>0</v>
      </c>
      <c r="D25">
        <v>14</v>
      </c>
      <c r="E25">
        <v>0</v>
      </c>
    </row>
    <row r="27" spans="1:6" x14ac:dyDescent="0.25">
      <c r="A27" s="41" t="s">
        <v>702</v>
      </c>
    </row>
    <row r="28" spans="1:6" x14ac:dyDescent="0.25">
      <c r="A28" t="s">
        <v>703</v>
      </c>
      <c r="C28" t="s">
        <v>354</v>
      </c>
      <c r="D28" t="s">
        <v>105</v>
      </c>
      <c r="E28">
        <v>77</v>
      </c>
    </row>
    <row r="29" spans="1:6" x14ac:dyDescent="0.25">
      <c r="A29" t="s">
        <v>704</v>
      </c>
      <c r="C29" t="s">
        <v>233</v>
      </c>
      <c r="D29" t="s">
        <v>206</v>
      </c>
      <c r="E29">
        <v>68</v>
      </c>
    </row>
    <row r="30" spans="1:6" x14ac:dyDescent="0.25">
      <c r="A30" t="s">
        <v>705</v>
      </c>
      <c r="C30" t="s">
        <v>233</v>
      </c>
      <c r="D30" t="s">
        <v>105</v>
      </c>
      <c r="E30">
        <v>0</v>
      </c>
    </row>
    <row r="31" spans="1:6" x14ac:dyDescent="0.25">
      <c r="A31" t="s">
        <v>707</v>
      </c>
      <c r="C31" t="s">
        <v>706</v>
      </c>
      <c r="D31" t="s">
        <v>115</v>
      </c>
      <c r="E31">
        <v>57</v>
      </c>
    </row>
    <row r="32" spans="1:6" x14ac:dyDescent="0.25">
      <c r="A32" t="s">
        <v>708</v>
      </c>
      <c r="C32" t="s">
        <v>159</v>
      </c>
      <c r="E32">
        <v>36</v>
      </c>
    </row>
    <row r="33" spans="1:6" x14ac:dyDescent="0.25">
      <c r="A33" t="s">
        <v>710</v>
      </c>
      <c r="C33" t="s">
        <v>233</v>
      </c>
      <c r="D33" t="s">
        <v>115</v>
      </c>
      <c r="E33">
        <v>0</v>
      </c>
    </row>
    <row r="34" spans="1:6" x14ac:dyDescent="0.25">
      <c r="A34" t="s">
        <v>711</v>
      </c>
      <c r="C34" t="s">
        <v>709</v>
      </c>
      <c r="D34" t="s">
        <v>115</v>
      </c>
      <c r="E34">
        <v>0</v>
      </c>
    </row>
    <row r="35" spans="1:6" x14ac:dyDescent="0.25">
      <c r="A35" t="s">
        <v>712</v>
      </c>
      <c r="C35" t="s">
        <v>159</v>
      </c>
      <c r="E35">
        <v>4</v>
      </c>
    </row>
    <row r="36" spans="1:6" x14ac:dyDescent="0.25">
      <c r="A36" t="s">
        <v>713</v>
      </c>
    </row>
    <row r="37" spans="1:6" x14ac:dyDescent="0.25">
      <c r="A37" t="s">
        <v>714</v>
      </c>
    </row>
    <row r="38" spans="1:6" x14ac:dyDescent="0.25">
      <c r="A38" t="s">
        <v>715</v>
      </c>
    </row>
    <row r="39" spans="1:6" x14ac:dyDescent="0.25">
      <c r="D39" t="s">
        <v>16</v>
      </c>
      <c r="E39" s="43">
        <v>10</v>
      </c>
    </row>
    <row r="40" spans="1:6" x14ac:dyDescent="0.25">
      <c r="E40">
        <f>SUM(E28:E39)</f>
        <v>252</v>
      </c>
      <c r="F40" t="s">
        <v>552</v>
      </c>
    </row>
    <row r="42" spans="1:6" x14ac:dyDescent="0.25">
      <c r="A42" t="s">
        <v>460</v>
      </c>
      <c r="B42">
        <v>10</v>
      </c>
      <c r="C42">
        <v>0</v>
      </c>
      <c r="D42">
        <v>50</v>
      </c>
      <c r="E42">
        <v>3</v>
      </c>
    </row>
    <row r="43" spans="1:6" x14ac:dyDescent="0.25">
      <c r="A43" t="s">
        <v>605</v>
      </c>
      <c r="B43">
        <v>5</v>
      </c>
      <c r="C43">
        <v>0</v>
      </c>
      <c r="D43">
        <v>30</v>
      </c>
      <c r="E43">
        <v>0</v>
      </c>
    </row>
    <row r="44" spans="1:6" x14ac:dyDescent="0.25">
      <c r="A44" t="s">
        <v>279</v>
      </c>
      <c r="B44">
        <v>13</v>
      </c>
      <c r="C44">
        <v>0</v>
      </c>
      <c r="D44">
        <v>75</v>
      </c>
      <c r="E44">
        <v>1</v>
      </c>
    </row>
    <row r="45" spans="1:6" x14ac:dyDescent="0.25">
      <c r="A45" t="s">
        <v>450</v>
      </c>
      <c r="B45">
        <v>8</v>
      </c>
      <c r="C45">
        <v>0</v>
      </c>
      <c r="D45">
        <v>35</v>
      </c>
      <c r="E45">
        <v>0</v>
      </c>
    </row>
    <row r="46" spans="1:6" x14ac:dyDescent="0.25">
      <c r="A46" t="s">
        <v>693</v>
      </c>
      <c r="B46">
        <v>7.3</v>
      </c>
      <c r="C46">
        <v>0</v>
      </c>
      <c r="D46">
        <v>39</v>
      </c>
      <c r="E46">
        <v>2</v>
      </c>
    </row>
    <row r="47" spans="1:6" x14ac:dyDescent="0.25">
      <c r="A47" t="s">
        <v>716</v>
      </c>
      <c r="B47">
        <v>3</v>
      </c>
      <c r="C47">
        <v>0</v>
      </c>
      <c r="D47">
        <v>17</v>
      </c>
      <c r="E47">
        <v>0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9" workbookViewId="0">
      <selection activeCell="A18" sqref="A18"/>
    </sheetView>
  </sheetViews>
  <sheetFormatPr defaultRowHeight="15" x14ac:dyDescent="0.25"/>
  <cols>
    <col min="5" max="5" width="11.7109375" customWidth="1"/>
  </cols>
  <sheetData>
    <row r="1" spans="1:7" x14ac:dyDescent="0.25">
      <c r="G1" s="41" t="s">
        <v>674</v>
      </c>
    </row>
    <row r="2" spans="1:7" x14ac:dyDescent="0.25">
      <c r="A2" s="41" t="s">
        <v>337</v>
      </c>
    </row>
    <row r="3" spans="1:7" x14ac:dyDescent="0.25">
      <c r="A3" t="s">
        <v>641</v>
      </c>
      <c r="C3" t="s">
        <v>642</v>
      </c>
      <c r="F3">
        <v>1</v>
      </c>
    </row>
    <row r="4" spans="1:7" x14ac:dyDescent="0.25">
      <c r="A4" t="s">
        <v>643</v>
      </c>
      <c r="C4" t="s">
        <v>644</v>
      </c>
      <c r="F4">
        <v>24</v>
      </c>
    </row>
    <row r="5" spans="1:7" x14ac:dyDescent="0.25">
      <c r="A5" t="s">
        <v>103</v>
      </c>
      <c r="C5" t="s">
        <v>645</v>
      </c>
      <c r="F5">
        <v>4</v>
      </c>
    </row>
    <row r="6" spans="1:7" x14ac:dyDescent="0.25">
      <c r="A6" t="s">
        <v>646</v>
      </c>
      <c r="C6" t="s">
        <v>647</v>
      </c>
      <c r="F6">
        <v>31</v>
      </c>
    </row>
    <row r="7" spans="1:7" x14ac:dyDescent="0.25">
      <c r="A7" t="s">
        <v>648</v>
      </c>
      <c r="C7" t="s">
        <v>644</v>
      </c>
      <c r="F7">
        <v>18</v>
      </c>
    </row>
    <row r="8" spans="1:7" x14ac:dyDescent="0.25">
      <c r="A8" t="s">
        <v>526</v>
      </c>
      <c r="C8" t="s">
        <v>649</v>
      </c>
      <c r="F8">
        <v>5</v>
      </c>
    </row>
    <row r="9" spans="1:7" x14ac:dyDescent="0.25">
      <c r="A9" t="s">
        <v>650</v>
      </c>
      <c r="C9" t="s">
        <v>651</v>
      </c>
      <c r="F9">
        <v>13</v>
      </c>
    </row>
    <row r="10" spans="1:7" x14ac:dyDescent="0.25">
      <c r="A10" t="s">
        <v>356</v>
      </c>
      <c r="C10" t="s">
        <v>652</v>
      </c>
      <c r="F10">
        <v>0</v>
      </c>
    </row>
    <row r="11" spans="1:7" x14ac:dyDescent="0.25">
      <c r="A11" t="s">
        <v>181</v>
      </c>
      <c r="C11" t="s">
        <v>159</v>
      </c>
      <c r="F11">
        <v>49</v>
      </c>
    </row>
    <row r="12" spans="1:7" x14ac:dyDescent="0.25">
      <c r="A12" t="s">
        <v>358</v>
      </c>
      <c r="C12" t="s">
        <v>653</v>
      </c>
      <c r="F12">
        <v>6</v>
      </c>
    </row>
    <row r="13" spans="1:7" x14ac:dyDescent="0.25">
      <c r="A13" t="s">
        <v>654</v>
      </c>
      <c r="C13" t="s">
        <v>655</v>
      </c>
      <c r="F13">
        <v>6</v>
      </c>
    </row>
    <row r="15" spans="1:7" x14ac:dyDescent="0.25">
      <c r="E15" t="s">
        <v>16</v>
      </c>
      <c r="F15" s="43">
        <v>23</v>
      </c>
    </row>
    <row r="16" spans="1:7" x14ac:dyDescent="0.25">
      <c r="F16">
        <f>SUM(F3:F15)</f>
        <v>180</v>
      </c>
    </row>
    <row r="17" spans="1:6" x14ac:dyDescent="0.25">
      <c r="A17" t="s">
        <v>767</v>
      </c>
    </row>
    <row r="19" spans="1:6" x14ac:dyDescent="0.25">
      <c r="A19" s="41" t="s">
        <v>675</v>
      </c>
    </row>
    <row r="20" spans="1:6" x14ac:dyDescent="0.25">
      <c r="A20" t="s">
        <v>656</v>
      </c>
      <c r="C20" t="s">
        <v>657</v>
      </c>
      <c r="F20">
        <v>13</v>
      </c>
    </row>
    <row r="21" spans="1:6" x14ac:dyDescent="0.25">
      <c r="A21" t="s">
        <v>658</v>
      </c>
      <c r="C21" t="s">
        <v>659</v>
      </c>
      <c r="F21">
        <v>0</v>
      </c>
    </row>
    <row r="22" spans="1:6" x14ac:dyDescent="0.25">
      <c r="A22" t="s">
        <v>660</v>
      </c>
      <c r="C22" t="s">
        <v>659</v>
      </c>
      <c r="F22">
        <v>5</v>
      </c>
    </row>
    <row r="23" spans="1:6" x14ac:dyDescent="0.25">
      <c r="A23" t="s">
        <v>661</v>
      </c>
      <c r="C23" t="s">
        <v>662</v>
      </c>
      <c r="F23">
        <v>51</v>
      </c>
    </row>
    <row r="24" spans="1:6" x14ac:dyDescent="0.25">
      <c r="A24" t="s">
        <v>665</v>
      </c>
      <c r="C24" t="s">
        <v>663</v>
      </c>
      <c r="F24">
        <v>43</v>
      </c>
    </row>
    <row r="25" spans="1:6" x14ac:dyDescent="0.25">
      <c r="A25" t="s">
        <v>664</v>
      </c>
      <c r="C25" t="s">
        <v>666</v>
      </c>
      <c r="F25">
        <v>10</v>
      </c>
    </row>
    <row r="26" spans="1:6" x14ac:dyDescent="0.25">
      <c r="A26" t="s">
        <v>667</v>
      </c>
      <c r="C26" t="s">
        <v>668</v>
      </c>
      <c r="F26">
        <v>9</v>
      </c>
    </row>
    <row r="27" spans="1:6" x14ac:dyDescent="0.25">
      <c r="A27" t="s">
        <v>669</v>
      </c>
      <c r="C27" t="s">
        <v>159</v>
      </c>
      <c r="F27">
        <v>32</v>
      </c>
    </row>
    <row r="28" spans="1:6" x14ac:dyDescent="0.25">
      <c r="A28" t="s">
        <v>670</v>
      </c>
      <c r="C28" t="s">
        <v>671</v>
      </c>
      <c r="F28">
        <v>3</v>
      </c>
    </row>
    <row r="29" spans="1:6" x14ac:dyDescent="0.25">
      <c r="A29" t="s">
        <v>672</v>
      </c>
    </row>
    <row r="30" spans="1:6" x14ac:dyDescent="0.25">
      <c r="A30" t="s">
        <v>673</v>
      </c>
      <c r="C30" t="s">
        <v>159</v>
      </c>
      <c r="F30">
        <v>9</v>
      </c>
    </row>
    <row r="32" spans="1:6" x14ac:dyDescent="0.25">
      <c r="E32" t="s">
        <v>16</v>
      </c>
      <c r="F32" s="43">
        <v>6</v>
      </c>
    </row>
    <row r="33" spans="1:7" x14ac:dyDescent="0.25">
      <c r="F33">
        <f>SUM(F20:F32)</f>
        <v>181</v>
      </c>
      <c r="G33" t="s">
        <v>211</v>
      </c>
    </row>
    <row r="35" spans="1:7" x14ac:dyDescent="0.25">
      <c r="A35" t="s">
        <v>250</v>
      </c>
      <c r="C35">
        <v>13</v>
      </c>
      <c r="D35">
        <v>4</v>
      </c>
      <c r="E35">
        <v>28</v>
      </c>
      <c r="F35">
        <v>0</v>
      </c>
    </row>
    <row r="36" spans="1:7" x14ac:dyDescent="0.25">
      <c r="A36" t="s">
        <v>84</v>
      </c>
      <c r="C36">
        <v>13</v>
      </c>
      <c r="D36">
        <v>1</v>
      </c>
      <c r="E36">
        <v>65</v>
      </c>
      <c r="F36">
        <v>4</v>
      </c>
    </row>
    <row r="37" spans="1:7" x14ac:dyDescent="0.25">
      <c r="A37" t="s">
        <v>109</v>
      </c>
      <c r="C37">
        <v>11</v>
      </c>
      <c r="D37">
        <v>1</v>
      </c>
      <c r="E37">
        <v>49</v>
      </c>
      <c r="F37">
        <v>3</v>
      </c>
    </row>
    <row r="38" spans="1:7" x14ac:dyDescent="0.25">
      <c r="A38" t="s">
        <v>197</v>
      </c>
      <c r="C38">
        <v>7</v>
      </c>
      <c r="D38">
        <v>0</v>
      </c>
      <c r="E38">
        <v>22</v>
      </c>
      <c r="F38">
        <v>0</v>
      </c>
    </row>
    <row r="39" spans="1:7" x14ac:dyDescent="0.25">
      <c r="A39" t="s">
        <v>105</v>
      </c>
      <c r="C39">
        <v>1.5</v>
      </c>
      <c r="D39">
        <v>0</v>
      </c>
      <c r="E39">
        <v>13</v>
      </c>
      <c r="F39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pane ySplit="5" topLeftCell="A6" activePane="bottomLeft" state="frozen"/>
      <selection pane="bottomLeft" activeCell="K24" sqref="K24"/>
    </sheetView>
  </sheetViews>
  <sheetFormatPr defaultColWidth="8.85546875" defaultRowHeight="15.75" x14ac:dyDescent="0.25"/>
  <cols>
    <col min="1" max="1" width="3.140625" style="1" bestFit="1" customWidth="1"/>
    <col min="2" max="2" width="28" style="1" customWidth="1"/>
    <col min="3" max="3" width="36.140625" style="1" bestFit="1" customWidth="1"/>
    <col min="4" max="4" width="5.28515625" style="2" bestFit="1" customWidth="1"/>
    <col min="5" max="5" width="5.140625" style="2" bestFit="1" customWidth="1"/>
    <col min="6" max="7" width="4" style="2" customWidth="1"/>
    <col min="8" max="8" width="5.140625" style="2" bestFit="1" customWidth="1"/>
    <col min="9" max="16384" width="8.85546875" style="1"/>
  </cols>
  <sheetData>
    <row r="1" spans="1:8" x14ac:dyDescent="0.25">
      <c r="A1" s="6"/>
      <c r="B1" s="7" t="s">
        <v>19</v>
      </c>
      <c r="C1" s="8"/>
      <c r="D1" s="9"/>
      <c r="E1" s="9"/>
      <c r="F1" s="9"/>
      <c r="G1" s="9"/>
      <c r="H1" s="10"/>
    </row>
    <row r="2" spans="1:8" x14ac:dyDescent="0.25">
      <c r="A2" s="11"/>
      <c r="B2" s="12" t="s">
        <v>20</v>
      </c>
      <c r="C2" s="12"/>
      <c r="D2" s="13"/>
      <c r="E2" s="13"/>
      <c r="F2" s="13"/>
      <c r="G2" s="13"/>
      <c r="H2" s="14"/>
    </row>
    <row r="3" spans="1:8" x14ac:dyDescent="0.25">
      <c r="A3" s="11"/>
      <c r="B3" s="12" t="s">
        <v>21</v>
      </c>
      <c r="C3" s="12"/>
      <c r="D3" s="13"/>
      <c r="E3" s="13"/>
      <c r="F3" s="13"/>
      <c r="G3" s="13"/>
      <c r="H3" s="14"/>
    </row>
    <row r="4" spans="1:8" x14ac:dyDescent="0.25">
      <c r="A4" s="11"/>
      <c r="B4" s="12"/>
      <c r="C4" s="12"/>
      <c r="D4" s="13"/>
      <c r="E4" s="13"/>
      <c r="F4" s="13"/>
      <c r="G4" s="13"/>
      <c r="H4" s="14"/>
    </row>
    <row r="5" spans="1:8" s="3" customFormat="1" x14ac:dyDescent="0.25">
      <c r="A5" s="15"/>
      <c r="B5" s="16" t="s">
        <v>22</v>
      </c>
      <c r="C5" s="17"/>
      <c r="D5" s="18" t="s">
        <v>6</v>
      </c>
      <c r="E5" s="18" t="s">
        <v>7</v>
      </c>
      <c r="F5" s="18" t="s">
        <v>4</v>
      </c>
      <c r="G5" s="18" t="s">
        <v>5</v>
      </c>
      <c r="H5" s="19" t="s">
        <v>8</v>
      </c>
    </row>
    <row r="6" spans="1:8" x14ac:dyDescent="0.25">
      <c r="A6" s="11">
        <v>1</v>
      </c>
      <c r="B6" s="12" t="s">
        <v>25</v>
      </c>
      <c r="C6" s="12" t="s">
        <v>40</v>
      </c>
      <c r="D6" s="13">
        <v>47</v>
      </c>
      <c r="E6" s="13"/>
      <c r="F6" s="13"/>
      <c r="G6" s="13"/>
      <c r="H6" s="14">
        <v>71</v>
      </c>
    </row>
    <row r="7" spans="1:8" x14ac:dyDescent="0.25">
      <c r="A7" s="11">
        <v>2</v>
      </c>
      <c r="B7" s="20" t="s">
        <v>26</v>
      </c>
      <c r="C7" s="12" t="s">
        <v>37</v>
      </c>
      <c r="D7" s="13">
        <v>34</v>
      </c>
      <c r="E7" s="13"/>
      <c r="F7" s="13"/>
      <c r="G7" s="13"/>
      <c r="H7" s="14">
        <v>91</v>
      </c>
    </row>
    <row r="8" spans="1:8" x14ac:dyDescent="0.25">
      <c r="A8" s="11">
        <v>3</v>
      </c>
      <c r="B8" s="20" t="s">
        <v>27</v>
      </c>
      <c r="C8" s="12" t="s">
        <v>38</v>
      </c>
      <c r="D8" s="13">
        <v>45</v>
      </c>
      <c r="E8" s="13"/>
      <c r="F8" s="13"/>
      <c r="G8" s="13"/>
      <c r="H8" s="14">
        <v>101</v>
      </c>
    </row>
    <row r="9" spans="1:8" x14ac:dyDescent="0.25">
      <c r="A9" s="11">
        <v>4</v>
      </c>
      <c r="B9" s="12" t="s">
        <v>28</v>
      </c>
      <c r="C9" s="12" t="s">
        <v>39</v>
      </c>
      <c r="D9" s="13">
        <v>1</v>
      </c>
      <c r="E9" s="13"/>
      <c r="F9" s="13"/>
      <c r="G9" s="13"/>
      <c r="H9" s="14">
        <v>102</v>
      </c>
    </row>
    <row r="10" spans="1:8" x14ac:dyDescent="0.25">
      <c r="A10" s="11">
        <v>5</v>
      </c>
      <c r="B10" s="20" t="s">
        <v>29</v>
      </c>
      <c r="C10" s="12" t="s">
        <v>42</v>
      </c>
      <c r="D10" s="13">
        <v>0</v>
      </c>
      <c r="E10" s="13"/>
      <c r="F10" s="13"/>
      <c r="G10" s="13"/>
      <c r="H10" s="14">
        <v>128</v>
      </c>
    </row>
    <row r="11" spans="1:8" x14ac:dyDescent="0.25">
      <c r="A11" s="11">
        <v>6</v>
      </c>
      <c r="B11" s="20" t="s">
        <v>30</v>
      </c>
      <c r="C11" s="12" t="s">
        <v>41</v>
      </c>
      <c r="D11" s="13">
        <v>10</v>
      </c>
      <c r="E11" s="13"/>
      <c r="F11" s="13"/>
      <c r="G11" s="13"/>
      <c r="H11" s="14">
        <v>142</v>
      </c>
    </row>
    <row r="12" spans="1:8" x14ac:dyDescent="0.25">
      <c r="A12" s="11">
        <v>7</v>
      </c>
      <c r="B12" s="12" t="s">
        <v>31</v>
      </c>
      <c r="C12" s="12" t="s">
        <v>11</v>
      </c>
      <c r="D12" s="13">
        <v>31</v>
      </c>
      <c r="E12" s="13"/>
      <c r="F12" s="13"/>
      <c r="G12" s="13"/>
      <c r="H12" s="14">
        <v>167</v>
      </c>
    </row>
    <row r="13" spans="1:8" x14ac:dyDescent="0.25">
      <c r="A13" s="11">
        <v>8</v>
      </c>
      <c r="B13" s="12" t="s">
        <v>32</v>
      </c>
      <c r="C13" s="12" t="s">
        <v>43</v>
      </c>
      <c r="D13" s="13">
        <v>7</v>
      </c>
      <c r="E13" s="13"/>
      <c r="F13" s="13"/>
      <c r="G13" s="13"/>
      <c r="H13" s="14"/>
    </row>
    <row r="14" spans="1:8" x14ac:dyDescent="0.25">
      <c r="A14" s="11">
        <v>9</v>
      </c>
      <c r="B14" s="12" t="s">
        <v>33</v>
      </c>
      <c r="C14" s="12" t="s">
        <v>11</v>
      </c>
      <c r="D14" s="13">
        <v>13</v>
      </c>
      <c r="E14" s="13"/>
      <c r="F14" s="13"/>
      <c r="G14" s="13"/>
      <c r="H14" s="14"/>
    </row>
    <row r="15" spans="1:8" x14ac:dyDescent="0.25">
      <c r="A15" s="11">
        <v>10</v>
      </c>
      <c r="B15" s="20" t="s">
        <v>34</v>
      </c>
      <c r="C15" s="12" t="s">
        <v>15</v>
      </c>
      <c r="D15" s="13" t="s">
        <v>44</v>
      </c>
      <c r="E15" s="13"/>
      <c r="F15" s="13"/>
      <c r="G15" s="13"/>
      <c r="H15" s="14"/>
    </row>
    <row r="16" spans="1:8" x14ac:dyDescent="0.25">
      <c r="A16" s="11">
        <v>11</v>
      </c>
      <c r="B16" s="12" t="s">
        <v>35</v>
      </c>
      <c r="C16" s="12" t="s">
        <v>15</v>
      </c>
      <c r="D16" s="13" t="s">
        <v>44</v>
      </c>
      <c r="E16" s="13"/>
      <c r="F16" s="13"/>
      <c r="G16" s="13"/>
      <c r="H16" s="14"/>
    </row>
    <row r="17" spans="1:8" x14ac:dyDescent="0.25">
      <c r="A17" s="11"/>
      <c r="B17" s="12"/>
      <c r="C17" s="21" t="s">
        <v>12</v>
      </c>
      <c r="D17" s="38">
        <f>SUM(D6:D16)</f>
        <v>188</v>
      </c>
      <c r="E17" s="22">
        <f>SUM(E6:E16)</f>
        <v>0</v>
      </c>
      <c r="F17" s="22">
        <f>SUM(F6:F16)</f>
        <v>0</v>
      </c>
      <c r="G17" s="22">
        <f>SUM(G6:G16)</f>
        <v>0</v>
      </c>
      <c r="H17" s="23"/>
    </row>
    <row r="18" spans="1:8" x14ac:dyDescent="0.25">
      <c r="A18" s="11"/>
      <c r="B18" s="12"/>
      <c r="C18" s="24" t="s">
        <v>45</v>
      </c>
      <c r="D18" s="24">
        <v>8</v>
      </c>
      <c r="E18" s="13"/>
      <c r="F18" s="13"/>
      <c r="G18" s="13"/>
      <c r="H18" s="14"/>
    </row>
    <row r="19" spans="1:8" s="3" customFormat="1" x14ac:dyDescent="0.25">
      <c r="A19" s="15"/>
      <c r="B19" s="17"/>
      <c r="C19" s="25" t="s">
        <v>23</v>
      </c>
      <c r="D19" s="39">
        <f>+D18+D17</f>
        <v>196</v>
      </c>
      <c r="E19" s="26">
        <f>+E18+E17</f>
        <v>0</v>
      </c>
      <c r="F19" s="26">
        <f>+F18+F17</f>
        <v>0</v>
      </c>
      <c r="G19" s="26">
        <f>+G18+G17</f>
        <v>0</v>
      </c>
      <c r="H19" s="27"/>
    </row>
    <row r="20" spans="1:8" x14ac:dyDescent="0.25">
      <c r="A20" s="11"/>
      <c r="B20" s="12"/>
      <c r="C20" s="12"/>
      <c r="D20" s="13"/>
      <c r="E20" s="13"/>
      <c r="F20" s="13"/>
      <c r="G20" s="13"/>
      <c r="H20" s="14"/>
    </row>
    <row r="21" spans="1:8" x14ac:dyDescent="0.25">
      <c r="A21" s="11"/>
      <c r="B21" s="28" t="s">
        <v>9</v>
      </c>
      <c r="C21" s="12"/>
      <c r="D21" s="29" t="s">
        <v>0</v>
      </c>
      <c r="E21" s="29" t="s">
        <v>1</v>
      </c>
      <c r="F21" s="29" t="s">
        <v>2</v>
      </c>
      <c r="G21" s="29" t="s">
        <v>3</v>
      </c>
      <c r="H21" s="30"/>
    </row>
    <row r="22" spans="1:8" x14ac:dyDescent="0.25">
      <c r="A22" s="11">
        <v>1</v>
      </c>
      <c r="B22" s="12" t="s">
        <v>36</v>
      </c>
      <c r="C22" s="12" t="s">
        <v>18</v>
      </c>
      <c r="D22" s="13">
        <v>6</v>
      </c>
      <c r="E22" s="13">
        <v>0</v>
      </c>
      <c r="F22" s="13">
        <f>27+1</f>
        <v>28</v>
      </c>
      <c r="G22" s="13">
        <v>1</v>
      </c>
      <c r="H22" s="14"/>
    </row>
    <row r="23" spans="1:8" x14ac:dyDescent="0.25">
      <c r="A23" s="11">
        <v>2</v>
      </c>
      <c r="B23" s="12" t="s">
        <v>46</v>
      </c>
      <c r="C23" s="12"/>
      <c r="D23" s="13">
        <v>5</v>
      </c>
      <c r="E23" s="13">
        <v>0</v>
      </c>
      <c r="F23" s="13">
        <f>38+4</f>
        <v>42</v>
      </c>
      <c r="G23" s="13">
        <v>0</v>
      </c>
      <c r="H23" s="14"/>
    </row>
    <row r="24" spans="1:8" x14ac:dyDescent="0.25">
      <c r="A24" s="11">
        <v>3</v>
      </c>
      <c r="B24" s="12" t="s">
        <v>47</v>
      </c>
      <c r="C24" s="12" t="s">
        <v>18</v>
      </c>
      <c r="D24" s="13">
        <v>6</v>
      </c>
      <c r="E24" s="13">
        <v>0</v>
      </c>
      <c r="F24" s="13">
        <v>36</v>
      </c>
      <c r="G24" s="13">
        <v>1</v>
      </c>
      <c r="H24" s="14"/>
    </row>
    <row r="25" spans="1:8" x14ac:dyDescent="0.25">
      <c r="A25" s="11">
        <v>4</v>
      </c>
      <c r="B25" s="12" t="s">
        <v>48</v>
      </c>
      <c r="C25" s="12" t="s">
        <v>51</v>
      </c>
      <c r="D25" s="13">
        <v>6</v>
      </c>
      <c r="E25" s="13">
        <v>1</v>
      </c>
      <c r="F25" s="13">
        <f>26+1</f>
        <v>27</v>
      </c>
      <c r="G25" s="13">
        <v>3</v>
      </c>
      <c r="H25" s="14"/>
    </row>
    <row r="26" spans="1:8" x14ac:dyDescent="0.25">
      <c r="A26" s="11">
        <v>5</v>
      </c>
      <c r="B26" s="12" t="s">
        <v>49</v>
      </c>
      <c r="C26" s="12" t="s">
        <v>52</v>
      </c>
      <c r="D26" s="13">
        <v>4</v>
      </c>
      <c r="E26" s="13">
        <v>0</v>
      </c>
      <c r="F26" s="13">
        <f>38+2</f>
        <v>40</v>
      </c>
      <c r="G26" s="13">
        <v>2</v>
      </c>
      <c r="H26" s="14"/>
    </row>
    <row r="27" spans="1:8" x14ac:dyDescent="0.25">
      <c r="A27" s="11">
        <v>6</v>
      </c>
      <c r="B27" s="12" t="s">
        <v>50</v>
      </c>
      <c r="C27" s="12"/>
      <c r="D27" s="13">
        <v>3</v>
      </c>
      <c r="E27" s="13">
        <v>0</v>
      </c>
      <c r="F27" s="13">
        <f>21+1</f>
        <v>22</v>
      </c>
      <c r="G27" s="13">
        <v>0</v>
      </c>
      <c r="H27" s="14"/>
    </row>
    <row r="28" spans="1:8" x14ac:dyDescent="0.25">
      <c r="A28" s="11"/>
      <c r="B28" s="12"/>
      <c r="C28" s="24" t="s">
        <v>16</v>
      </c>
      <c r="D28" s="13"/>
      <c r="E28" s="13"/>
      <c r="F28" s="13">
        <v>1</v>
      </c>
      <c r="G28" s="13"/>
      <c r="H28" s="14"/>
    </row>
    <row r="29" spans="1:8" x14ac:dyDescent="0.25">
      <c r="A29" s="11"/>
      <c r="B29" s="12"/>
      <c r="C29" s="31" t="s">
        <v>13</v>
      </c>
      <c r="D29" s="13">
        <f>SUM(D22:D28)</f>
        <v>30</v>
      </c>
      <c r="E29" s="13">
        <f t="shared" ref="E29:G29" si="0">SUM(E22:E28)</f>
        <v>1</v>
      </c>
      <c r="F29" s="13">
        <f t="shared" si="0"/>
        <v>196</v>
      </c>
      <c r="G29" s="13">
        <f t="shared" si="0"/>
        <v>7</v>
      </c>
      <c r="H29" s="14"/>
    </row>
    <row r="30" spans="1:8" x14ac:dyDescent="0.25">
      <c r="A30" s="11"/>
      <c r="B30" s="12"/>
      <c r="C30" s="12"/>
      <c r="D30" s="13"/>
      <c r="E30" s="13"/>
      <c r="F30" s="13"/>
      <c r="G30" s="13"/>
      <c r="H30" s="14"/>
    </row>
    <row r="31" spans="1:8" s="3" customFormat="1" x14ac:dyDescent="0.25">
      <c r="A31" s="15"/>
      <c r="B31" s="16" t="s">
        <v>10</v>
      </c>
      <c r="C31" s="17"/>
      <c r="D31" s="18" t="s">
        <v>6</v>
      </c>
      <c r="E31" s="18" t="s">
        <v>7</v>
      </c>
      <c r="F31" s="18" t="s">
        <v>4</v>
      </c>
      <c r="G31" s="18" t="s">
        <v>5</v>
      </c>
      <c r="H31" s="19" t="s">
        <v>8</v>
      </c>
    </row>
    <row r="32" spans="1:8" x14ac:dyDescent="0.25">
      <c r="A32" s="11">
        <v>1</v>
      </c>
      <c r="B32" s="20" t="s">
        <v>53</v>
      </c>
      <c r="C32" s="12" t="s">
        <v>17</v>
      </c>
      <c r="D32" s="13">
        <v>4</v>
      </c>
      <c r="E32" s="13"/>
      <c r="F32" s="13"/>
      <c r="G32" s="13"/>
      <c r="H32" s="14">
        <v>14</v>
      </c>
    </row>
    <row r="33" spans="1:8" x14ac:dyDescent="0.25">
      <c r="A33" s="11">
        <v>2</v>
      </c>
      <c r="B33" s="20" t="s">
        <v>54</v>
      </c>
      <c r="C33" s="12" t="s">
        <v>57</v>
      </c>
      <c r="D33" s="13">
        <v>8</v>
      </c>
      <c r="E33" s="13"/>
      <c r="F33" s="13"/>
      <c r="G33" s="13"/>
      <c r="H33" s="14">
        <v>30</v>
      </c>
    </row>
    <row r="34" spans="1:8" x14ac:dyDescent="0.25">
      <c r="A34" s="11">
        <v>3</v>
      </c>
      <c r="B34" s="20" t="s">
        <v>55</v>
      </c>
      <c r="C34" s="12" t="s">
        <v>58</v>
      </c>
      <c r="D34" s="13">
        <v>28</v>
      </c>
      <c r="E34" s="13"/>
      <c r="F34" s="13"/>
      <c r="G34" s="13"/>
      <c r="H34" s="14">
        <v>58</v>
      </c>
    </row>
    <row r="35" spans="1:8" x14ac:dyDescent="0.25">
      <c r="A35" s="11">
        <v>4</v>
      </c>
      <c r="B35" s="20" t="s">
        <v>46</v>
      </c>
      <c r="C35" s="12" t="s">
        <v>59</v>
      </c>
      <c r="D35" s="13">
        <v>47</v>
      </c>
      <c r="E35" s="13"/>
      <c r="F35" s="13"/>
      <c r="G35" s="13"/>
      <c r="H35" s="14">
        <v>110</v>
      </c>
    </row>
    <row r="36" spans="1:8" x14ac:dyDescent="0.25">
      <c r="A36" s="11">
        <v>5</v>
      </c>
      <c r="B36" s="20" t="s">
        <v>64</v>
      </c>
      <c r="C36" s="12" t="s">
        <v>11</v>
      </c>
      <c r="D36" s="13">
        <v>15</v>
      </c>
      <c r="E36" s="13"/>
      <c r="F36" s="13"/>
      <c r="G36" s="13"/>
      <c r="H36" s="14"/>
    </row>
    <row r="37" spans="1:8" x14ac:dyDescent="0.25">
      <c r="A37" s="11">
        <v>6</v>
      </c>
      <c r="B37" s="20" t="s">
        <v>65</v>
      </c>
      <c r="C37" s="12" t="s">
        <v>11</v>
      </c>
      <c r="D37" s="13">
        <v>4</v>
      </c>
      <c r="E37" s="13"/>
      <c r="F37" s="13"/>
      <c r="G37" s="13"/>
      <c r="H37" s="14"/>
    </row>
    <row r="38" spans="1:8" x14ac:dyDescent="0.25">
      <c r="A38" s="11">
        <v>7</v>
      </c>
      <c r="B38" s="12" t="s">
        <v>36</v>
      </c>
      <c r="C38" s="12" t="s">
        <v>15</v>
      </c>
      <c r="D38" s="13" t="s">
        <v>44</v>
      </c>
      <c r="E38" s="13"/>
      <c r="F38" s="13"/>
      <c r="G38" s="13"/>
      <c r="H38" s="14"/>
    </row>
    <row r="39" spans="1:8" x14ac:dyDescent="0.25">
      <c r="A39" s="11">
        <v>8</v>
      </c>
      <c r="B39" s="12" t="s">
        <v>56</v>
      </c>
      <c r="C39" s="12" t="s">
        <v>15</v>
      </c>
      <c r="D39" s="13" t="s">
        <v>44</v>
      </c>
      <c r="E39" s="13"/>
      <c r="F39" s="13"/>
      <c r="G39" s="13"/>
      <c r="H39" s="14"/>
    </row>
    <row r="40" spans="1:8" x14ac:dyDescent="0.25">
      <c r="A40" s="11">
        <v>9</v>
      </c>
      <c r="B40" s="12" t="s">
        <v>48</v>
      </c>
      <c r="C40" s="12" t="s">
        <v>15</v>
      </c>
      <c r="D40" s="13" t="s">
        <v>44</v>
      </c>
      <c r="E40" s="13"/>
      <c r="F40" s="13"/>
      <c r="G40" s="13"/>
      <c r="H40" s="14"/>
    </row>
    <row r="41" spans="1:8" x14ac:dyDescent="0.25">
      <c r="A41" s="11">
        <v>10</v>
      </c>
      <c r="B41" s="12" t="s">
        <v>49</v>
      </c>
      <c r="C41" s="12" t="s">
        <v>15</v>
      </c>
      <c r="D41" s="13" t="s">
        <v>44</v>
      </c>
      <c r="E41" s="13"/>
      <c r="F41" s="13"/>
      <c r="G41" s="13"/>
      <c r="H41" s="14"/>
    </row>
    <row r="42" spans="1:8" x14ac:dyDescent="0.25">
      <c r="A42" s="11">
        <v>11</v>
      </c>
      <c r="B42" s="12" t="s">
        <v>47</v>
      </c>
      <c r="C42" s="12" t="s">
        <v>15</v>
      </c>
      <c r="D42" s="13" t="s">
        <v>44</v>
      </c>
      <c r="E42" s="13"/>
      <c r="F42" s="13"/>
      <c r="G42" s="13"/>
      <c r="H42" s="14"/>
    </row>
    <row r="43" spans="1:8" x14ac:dyDescent="0.25">
      <c r="A43" s="11"/>
      <c r="B43" s="12"/>
      <c r="C43" s="31" t="s">
        <v>12</v>
      </c>
      <c r="D43" s="38">
        <f>SUM(D32:D42)</f>
        <v>106</v>
      </c>
      <c r="E43" s="22">
        <f>SUM(E32:E42)</f>
        <v>0</v>
      </c>
      <c r="F43" s="22">
        <f>SUM(F32:F42)</f>
        <v>0</v>
      </c>
      <c r="G43" s="22">
        <f>SUM(G32:G42)</f>
        <v>0</v>
      </c>
      <c r="H43" s="23"/>
    </row>
    <row r="44" spans="1:8" x14ac:dyDescent="0.25">
      <c r="A44" s="11"/>
      <c r="B44" s="12"/>
      <c r="C44" s="24" t="s">
        <v>67</v>
      </c>
      <c r="D44" s="38">
        <v>14</v>
      </c>
      <c r="E44" s="13"/>
      <c r="F44" s="13"/>
      <c r="G44" s="13"/>
      <c r="H44" s="14"/>
    </row>
    <row r="45" spans="1:8" s="3" customFormat="1" x14ac:dyDescent="0.25">
      <c r="A45" s="15"/>
      <c r="B45" s="17"/>
      <c r="C45" s="5" t="s">
        <v>68</v>
      </c>
      <c r="D45" s="39">
        <f>+D44+D43</f>
        <v>120</v>
      </c>
      <c r="E45" s="26">
        <f>+E44+E43</f>
        <v>0</v>
      </c>
      <c r="F45" s="26">
        <f>+F44+F43</f>
        <v>0</v>
      </c>
      <c r="G45" s="26">
        <f>+G44+G43</f>
        <v>0</v>
      </c>
      <c r="H45" s="27"/>
    </row>
    <row r="46" spans="1:8" x14ac:dyDescent="0.25">
      <c r="A46" s="11"/>
      <c r="B46" s="12"/>
      <c r="C46" s="40" t="s">
        <v>69</v>
      </c>
      <c r="D46" s="13"/>
      <c r="E46" s="13"/>
      <c r="F46" s="13"/>
      <c r="G46" s="13"/>
      <c r="H46" s="14"/>
    </row>
    <row r="47" spans="1:8" s="3" customFormat="1" x14ac:dyDescent="0.25">
      <c r="A47" s="15"/>
      <c r="B47" s="16" t="s">
        <v>24</v>
      </c>
      <c r="C47" s="17"/>
      <c r="D47" s="18" t="s">
        <v>0</v>
      </c>
      <c r="E47" s="18" t="s">
        <v>1</v>
      </c>
      <c r="F47" s="18" t="s">
        <v>2</v>
      </c>
      <c r="G47" s="18" t="s">
        <v>3</v>
      </c>
      <c r="H47" s="19"/>
    </row>
    <row r="48" spans="1:8" x14ac:dyDescent="0.25">
      <c r="A48" s="11">
        <v>1</v>
      </c>
      <c r="B48" s="12" t="s">
        <v>31</v>
      </c>
      <c r="C48" s="12" t="s">
        <v>14</v>
      </c>
      <c r="D48" s="13">
        <v>5</v>
      </c>
      <c r="E48" s="13">
        <v>0</v>
      </c>
      <c r="F48" s="13">
        <v>17</v>
      </c>
      <c r="G48" s="13">
        <v>1</v>
      </c>
      <c r="H48" s="14"/>
    </row>
    <row r="49" spans="1:8" x14ac:dyDescent="0.25">
      <c r="A49" s="11">
        <v>2</v>
      </c>
      <c r="B49" s="12" t="s">
        <v>35</v>
      </c>
      <c r="C49" s="12" t="s">
        <v>17</v>
      </c>
      <c r="D49" s="13">
        <v>4</v>
      </c>
      <c r="E49" s="13">
        <v>0</v>
      </c>
      <c r="F49" s="13">
        <v>20</v>
      </c>
      <c r="G49" s="13">
        <v>1</v>
      </c>
      <c r="H49" s="14"/>
    </row>
    <row r="50" spans="1:8" x14ac:dyDescent="0.25">
      <c r="A50" s="11">
        <v>3</v>
      </c>
      <c r="B50" s="12" t="s">
        <v>62</v>
      </c>
      <c r="C50" s="12"/>
      <c r="D50" s="13">
        <v>4</v>
      </c>
      <c r="E50" s="13">
        <v>0</v>
      </c>
      <c r="F50" s="13">
        <v>22</v>
      </c>
      <c r="G50" s="13">
        <v>0</v>
      </c>
      <c r="H50" s="14"/>
    </row>
    <row r="51" spans="1:8" x14ac:dyDescent="0.25">
      <c r="A51" s="11">
        <v>4</v>
      </c>
      <c r="B51" s="12" t="s">
        <v>29</v>
      </c>
      <c r="C51" s="12" t="s">
        <v>14</v>
      </c>
      <c r="D51" s="13">
        <v>4</v>
      </c>
      <c r="E51" s="13">
        <v>0</v>
      </c>
      <c r="F51" s="13">
        <v>27</v>
      </c>
      <c r="G51" s="13">
        <v>1</v>
      </c>
      <c r="H51" s="14"/>
    </row>
    <row r="52" spans="1:8" x14ac:dyDescent="0.25">
      <c r="A52" s="11">
        <v>5</v>
      </c>
      <c r="B52" s="12" t="s">
        <v>33</v>
      </c>
      <c r="C52" s="12"/>
      <c r="D52" s="13">
        <v>3</v>
      </c>
      <c r="E52" s="13">
        <v>0</v>
      </c>
      <c r="F52" s="13">
        <v>20</v>
      </c>
      <c r="G52" s="13">
        <v>1</v>
      </c>
      <c r="H52" s="14"/>
    </row>
    <row r="53" spans="1:8" x14ac:dyDescent="0.25">
      <c r="A53" s="11">
        <v>6</v>
      </c>
      <c r="B53" s="12" t="s">
        <v>63</v>
      </c>
      <c r="C53" s="12" t="s">
        <v>66</v>
      </c>
      <c r="D53" s="13">
        <v>2</v>
      </c>
      <c r="E53" s="13">
        <v>0</v>
      </c>
      <c r="F53" s="13">
        <v>10</v>
      </c>
      <c r="G53" s="13">
        <v>0</v>
      </c>
      <c r="H53" s="14"/>
    </row>
    <row r="54" spans="1:8" x14ac:dyDescent="0.25">
      <c r="A54" s="11"/>
      <c r="B54" s="12"/>
      <c r="C54" s="24" t="s">
        <v>16</v>
      </c>
      <c r="D54" s="13"/>
      <c r="E54" s="13"/>
      <c r="F54" s="13">
        <v>4</v>
      </c>
      <c r="G54" s="13"/>
      <c r="H54" s="14"/>
    </row>
    <row r="55" spans="1:8" x14ac:dyDescent="0.25">
      <c r="A55" s="11"/>
      <c r="B55" s="12"/>
      <c r="C55" s="31" t="s">
        <v>13</v>
      </c>
      <c r="D55" s="22">
        <f>SUM(D48:D54)</f>
        <v>22</v>
      </c>
      <c r="E55" s="22">
        <f>SUM(E48:E54)</f>
        <v>0</v>
      </c>
      <c r="F55" s="22">
        <f>SUM(F48:F54)</f>
        <v>120</v>
      </c>
      <c r="G55" s="22">
        <f>SUM(G48:G54)</f>
        <v>4</v>
      </c>
      <c r="H55" s="23"/>
    </row>
    <row r="56" spans="1:8" x14ac:dyDescent="0.25">
      <c r="A56" s="11"/>
      <c r="B56" s="32" t="s">
        <v>61</v>
      </c>
      <c r="C56" s="12"/>
      <c r="D56" s="13"/>
      <c r="E56" s="13"/>
      <c r="F56" s="13"/>
      <c r="G56" s="13"/>
      <c r="H56" s="14"/>
    </row>
    <row r="57" spans="1:8" x14ac:dyDescent="0.25">
      <c r="A57" s="33"/>
      <c r="B57" s="34" t="s">
        <v>60</v>
      </c>
      <c r="C57" s="35"/>
      <c r="D57" s="36"/>
      <c r="E57" s="36"/>
      <c r="F57" s="36"/>
      <c r="G57" s="36"/>
      <c r="H57" s="37"/>
    </row>
    <row r="61" spans="1:8" x14ac:dyDescent="0.25">
      <c r="B61" s="4"/>
    </row>
  </sheetData>
  <phoneticPr fontId="1" type="noConversion"/>
  <printOptions horizontalCentered="1" verticalCentered="1" gridLines="1"/>
  <pageMargins left="0.25" right="0.25" top="0.36000000000000004" bottom="0.36000000000000004" header="0.30000000000000004" footer="0.30000000000000004"/>
  <pageSetup paperSize="9" scale="89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7" workbookViewId="0">
      <selection activeCell="I11" sqref="I11"/>
    </sheetView>
  </sheetViews>
  <sheetFormatPr defaultRowHeight="15" x14ac:dyDescent="0.25"/>
  <cols>
    <col min="6" max="6" width="12" customWidth="1"/>
  </cols>
  <sheetData>
    <row r="2" spans="1:8" x14ac:dyDescent="0.25">
      <c r="A2" s="41" t="s">
        <v>10</v>
      </c>
    </row>
    <row r="3" spans="1:8" x14ac:dyDescent="0.25">
      <c r="A3" t="s">
        <v>466</v>
      </c>
      <c r="C3" t="s">
        <v>542</v>
      </c>
      <c r="G3">
        <v>36</v>
      </c>
    </row>
    <row r="4" spans="1:8" x14ac:dyDescent="0.25">
      <c r="A4" t="s">
        <v>543</v>
      </c>
      <c r="C4" t="s">
        <v>544</v>
      </c>
      <c r="G4">
        <v>37</v>
      </c>
    </row>
    <row r="5" spans="1:8" x14ac:dyDescent="0.25">
      <c r="A5" t="s">
        <v>121</v>
      </c>
      <c r="C5" t="s">
        <v>545</v>
      </c>
      <c r="G5">
        <v>28</v>
      </c>
    </row>
    <row r="6" spans="1:8" x14ac:dyDescent="0.25">
      <c r="A6" t="s">
        <v>418</v>
      </c>
      <c r="C6" t="s">
        <v>546</v>
      </c>
      <c r="G6">
        <v>17</v>
      </c>
    </row>
    <row r="7" spans="1:8" x14ac:dyDescent="0.25">
      <c r="A7" t="s">
        <v>524</v>
      </c>
      <c r="C7" t="s">
        <v>547</v>
      </c>
      <c r="G7">
        <v>51</v>
      </c>
    </row>
    <row r="8" spans="1:8" x14ac:dyDescent="0.25">
      <c r="A8" t="s">
        <v>358</v>
      </c>
      <c r="C8" t="s">
        <v>548</v>
      </c>
      <c r="G8">
        <v>38</v>
      </c>
    </row>
    <row r="9" spans="1:8" x14ac:dyDescent="0.25">
      <c r="A9" t="s">
        <v>549</v>
      </c>
      <c r="C9" t="s">
        <v>159</v>
      </c>
      <c r="G9">
        <v>18</v>
      </c>
    </row>
    <row r="10" spans="1:8" x14ac:dyDescent="0.25">
      <c r="A10" t="s">
        <v>148</v>
      </c>
      <c r="C10" t="s">
        <v>159</v>
      </c>
      <c r="G10">
        <v>25</v>
      </c>
    </row>
    <row r="11" spans="1:8" x14ac:dyDescent="0.25">
      <c r="A11" t="s">
        <v>370</v>
      </c>
    </row>
    <row r="12" spans="1:8" x14ac:dyDescent="0.25">
      <c r="A12" t="s">
        <v>550</v>
      </c>
    </row>
    <row r="13" spans="1:8" x14ac:dyDescent="0.25">
      <c r="A13" t="s">
        <v>368</v>
      </c>
    </row>
    <row r="14" spans="1:8" x14ac:dyDescent="0.25">
      <c r="A14" t="s">
        <v>551</v>
      </c>
    </row>
    <row r="15" spans="1:8" x14ac:dyDescent="0.25">
      <c r="E15" t="s">
        <v>16</v>
      </c>
      <c r="G15" s="43">
        <v>20</v>
      </c>
    </row>
    <row r="16" spans="1:8" x14ac:dyDescent="0.25">
      <c r="G16">
        <f>SUM(G3:G15)</f>
        <v>270</v>
      </c>
      <c r="H16" t="s">
        <v>552</v>
      </c>
    </row>
    <row r="17" spans="1:7" x14ac:dyDescent="0.25">
      <c r="A17" t="s">
        <v>766</v>
      </c>
    </row>
    <row r="19" spans="1:7" x14ac:dyDescent="0.25">
      <c r="A19" s="41" t="s">
        <v>553</v>
      </c>
    </row>
    <row r="20" spans="1:7" x14ac:dyDescent="0.25">
      <c r="A20" t="s">
        <v>554</v>
      </c>
      <c r="C20" t="s">
        <v>555</v>
      </c>
      <c r="G20">
        <v>162</v>
      </c>
    </row>
    <row r="21" spans="1:7" x14ac:dyDescent="0.25">
      <c r="A21" t="s">
        <v>556</v>
      </c>
      <c r="C21" t="s">
        <v>557</v>
      </c>
      <c r="G21">
        <v>4</v>
      </c>
    </row>
    <row r="22" spans="1:7" x14ac:dyDescent="0.25">
      <c r="A22" t="s">
        <v>558</v>
      </c>
      <c r="C22" t="s">
        <v>559</v>
      </c>
      <c r="G22">
        <v>14</v>
      </c>
    </row>
    <row r="23" spans="1:7" x14ac:dyDescent="0.25">
      <c r="A23" t="s">
        <v>560</v>
      </c>
      <c r="C23" t="s">
        <v>561</v>
      </c>
      <c r="G23">
        <v>25</v>
      </c>
    </row>
    <row r="24" spans="1:7" x14ac:dyDescent="0.25">
      <c r="A24" t="s">
        <v>562</v>
      </c>
      <c r="C24" t="s">
        <v>563</v>
      </c>
      <c r="G24">
        <v>18</v>
      </c>
    </row>
    <row r="25" spans="1:7" x14ac:dyDescent="0.25">
      <c r="A25" t="s">
        <v>540</v>
      </c>
      <c r="C25" t="s">
        <v>564</v>
      </c>
      <c r="G25">
        <v>11</v>
      </c>
    </row>
    <row r="26" spans="1:7" x14ac:dyDescent="0.25">
      <c r="A26" t="s">
        <v>565</v>
      </c>
      <c r="C26" t="s">
        <v>566</v>
      </c>
      <c r="G26">
        <v>0</v>
      </c>
    </row>
    <row r="27" spans="1:7" x14ac:dyDescent="0.25">
      <c r="A27" t="s">
        <v>567</v>
      </c>
      <c r="C27" t="s">
        <v>568</v>
      </c>
      <c r="G27">
        <v>0</v>
      </c>
    </row>
    <row r="28" spans="1:7" x14ac:dyDescent="0.25">
      <c r="A28" t="s">
        <v>569</v>
      </c>
      <c r="C28" t="s">
        <v>159</v>
      </c>
      <c r="G28">
        <v>2</v>
      </c>
    </row>
    <row r="29" spans="1:7" x14ac:dyDescent="0.25">
      <c r="A29" t="s">
        <v>570</v>
      </c>
      <c r="C29" t="s">
        <v>571</v>
      </c>
      <c r="G29">
        <v>4</v>
      </c>
    </row>
    <row r="30" spans="1:7" x14ac:dyDescent="0.25">
      <c r="A30" t="s">
        <v>572</v>
      </c>
      <c r="C30" t="s">
        <v>159</v>
      </c>
      <c r="G30">
        <v>5</v>
      </c>
    </row>
    <row r="31" spans="1:7" x14ac:dyDescent="0.25">
      <c r="A31" t="s">
        <v>541</v>
      </c>
    </row>
    <row r="33" spans="1:8" x14ac:dyDescent="0.25">
      <c r="F33" t="s">
        <v>16</v>
      </c>
      <c r="G33" s="43">
        <v>10</v>
      </c>
    </row>
    <row r="34" spans="1:8" x14ac:dyDescent="0.25">
      <c r="G34">
        <f>SUM(G20:G33)</f>
        <v>255</v>
      </c>
      <c r="H34" t="s">
        <v>573</v>
      </c>
    </row>
    <row r="36" spans="1:8" x14ac:dyDescent="0.25">
      <c r="A36" t="s">
        <v>368</v>
      </c>
      <c r="C36">
        <v>7.4</v>
      </c>
      <c r="D36">
        <v>0</v>
      </c>
      <c r="E36">
        <v>49</v>
      </c>
      <c r="F36">
        <v>1</v>
      </c>
    </row>
    <row r="37" spans="1:8" x14ac:dyDescent="0.25">
      <c r="A37" t="s">
        <v>370</v>
      </c>
      <c r="C37">
        <v>7</v>
      </c>
      <c r="D37">
        <v>1</v>
      </c>
      <c r="E37">
        <v>29</v>
      </c>
      <c r="F37">
        <v>2</v>
      </c>
    </row>
    <row r="38" spans="1:8" x14ac:dyDescent="0.25">
      <c r="A38" t="s">
        <v>543</v>
      </c>
      <c r="C38">
        <v>8</v>
      </c>
      <c r="D38">
        <v>1</v>
      </c>
      <c r="E38">
        <v>57</v>
      </c>
      <c r="F38">
        <v>1</v>
      </c>
    </row>
    <row r="39" spans="1:8" x14ac:dyDescent="0.25">
      <c r="A39" t="s">
        <v>418</v>
      </c>
      <c r="C39">
        <v>4</v>
      </c>
      <c r="D39">
        <v>0</v>
      </c>
      <c r="E39">
        <v>35</v>
      </c>
      <c r="F39">
        <v>0</v>
      </c>
    </row>
    <row r="40" spans="1:8" x14ac:dyDescent="0.25">
      <c r="A40" t="s">
        <v>524</v>
      </c>
      <c r="C40">
        <v>6.2</v>
      </c>
      <c r="D40">
        <v>0</v>
      </c>
      <c r="E40">
        <v>19</v>
      </c>
      <c r="F40">
        <v>3</v>
      </c>
    </row>
    <row r="41" spans="1:8" x14ac:dyDescent="0.25">
      <c r="A41" t="s">
        <v>148</v>
      </c>
      <c r="C41">
        <v>7</v>
      </c>
      <c r="D41">
        <v>0</v>
      </c>
      <c r="E41">
        <v>64</v>
      </c>
      <c r="F41">
        <v>1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opLeftCell="A4" workbookViewId="0">
      <selection activeCell="I12" sqref="I12"/>
    </sheetView>
  </sheetViews>
  <sheetFormatPr defaultRowHeight="15" x14ac:dyDescent="0.25"/>
  <cols>
    <col min="5" max="5" width="14.5703125" customWidth="1"/>
  </cols>
  <sheetData>
    <row r="2" spans="1:7" x14ac:dyDescent="0.25">
      <c r="A2" s="41" t="s">
        <v>770</v>
      </c>
    </row>
    <row r="3" spans="1:7" x14ac:dyDescent="0.25">
      <c r="A3" t="s">
        <v>771</v>
      </c>
      <c r="D3" t="s">
        <v>772</v>
      </c>
      <c r="G3">
        <v>22</v>
      </c>
    </row>
    <row r="4" spans="1:7" x14ac:dyDescent="0.25">
      <c r="A4" t="s">
        <v>773</v>
      </c>
      <c r="D4" t="s">
        <v>774</v>
      </c>
      <c r="G4">
        <v>19</v>
      </c>
    </row>
    <row r="5" spans="1:7" x14ac:dyDescent="0.25">
      <c r="A5" t="s">
        <v>775</v>
      </c>
      <c r="D5" t="s">
        <v>776</v>
      </c>
      <c r="G5">
        <v>15</v>
      </c>
    </row>
    <row r="6" spans="1:7" x14ac:dyDescent="0.25">
      <c r="A6" t="s">
        <v>777</v>
      </c>
      <c r="D6" t="s">
        <v>778</v>
      </c>
      <c r="G6">
        <v>26</v>
      </c>
    </row>
    <row r="7" spans="1:7" x14ac:dyDescent="0.25">
      <c r="A7" t="s">
        <v>185</v>
      </c>
      <c r="D7" t="s">
        <v>779</v>
      </c>
      <c r="G7">
        <v>2</v>
      </c>
    </row>
    <row r="8" spans="1:7" x14ac:dyDescent="0.25">
      <c r="A8" t="s">
        <v>780</v>
      </c>
      <c r="D8" t="s">
        <v>779</v>
      </c>
      <c r="G8">
        <v>0</v>
      </c>
    </row>
    <row r="9" spans="1:7" x14ac:dyDescent="0.25">
      <c r="A9" t="s">
        <v>781</v>
      </c>
      <c r="D9" t="s">
        <v>782</v>
      </c>
      <c r="G9">
        <v>0</v>
      </c>
    </row>
    <row r="10" spans="1:7" x14ac:dyDescent="0.25">
      <c r="A10" t="s">
        <v>783</v>
      </c>
      <c r="D10" t="s">
        <v>784</v>
      </c>
      <c r="G10">
        <v>0</v>
      </c>
    </row>
    <row r="11" spans="1:7" x14ac:dyDescent="0.25">
      <c r="A11" t="s">
        <v>785</v>
      </c>
      <c r="D11" t="s">
        <v>786</v>
      </c>
      <c r="G11">
        <v>4</v>
      </c>
    </row>
    <row r="12" spans="1:7" x14ac:dyDescent="0.25">
      <c r="A12" t="s">
        <v>787</v>
      </c>
      <c r="D12" t="s">
        <v>788</v>
      </c>
      <c r="G12">
        <v>9</v>
      </c>
    </row>
    <row r="13" spans="1:7" x14ac:dyDescent="0.25">
      <c r="A13" t="s">
        <v>789</v>
      </c>
      <c r="D13" t="s">
        <v>159</v>
      </c>
      <c r="G13">
        <v>11</v>
      </c>
    </row>
    <row r="14" spans="1:7" x14ac:dyDescent="0.25">
      <c r="A14" t="s">
        <v>790</v>
      </c>
    </row>
    <row r="15" spans="1:7" x14ac:dyDescent="0.25">
      <c r="F15" t="s">
        <v>16</v>
      </c>
      <c r="G15" s="43">
        <v>11</v>
      </c>
    </row>
    <row r="16" spans="1:7" x14ac:dyDescent="0.25">
      <c r="G16">
        <f>SUM(G3:G15)</f>
        <v>119</v>
      </c>
    </row>
    <row r="17" spans="1:7" x14ac:dyDescent="0.25">
      <c r="A17" t="s">
        <v>791</v>
      </c>
    </row>
    <row r="18" spans="1:7" x14ac:dyDescent="0.25">
      <c r="A18" t="s">
        <v>89</v>
      </c>
    </row>
    <row r="19" spans="1:7" x14ac:dyDescent="0.25">
      <c r="A19" t="s">
        <v>792</v>
      </c>
      <c r="C19">
        <v>2</v>
      </c>
      <c r="D19">
        <v>0</v>
      </c>
      <c r="E19">
        <v>20</v>
      </c>
      <c r="F19">
        <v>1</v>
      </c>
    </row>
    <row r="20" spans="1:7" x14ac:dyDescent="0.25">
      <c r="A20" t="s">
        <v>793</v>
      </c>
      <c r="C20">
        <v>3</v>
      </c>
      <c r="D20">
        <v>0</v>
      </c>
      <c r="E20">
        <v>21</v>
      </c>
      <c r="F20">
        <v>0</v>
      </c>
    </row>
    <row r="21" spans="1:7" x14ac:dyDescent="0.25">
      <c r="A21" t="s">
        <v>180</v>
      </c>
      <c r="C21">
        <v>4</v>
      </c>
      <c r="D21">
        <v>0</v>
      </c>
      <c r="E21">
        <v>21</v>
      </c>
      <c r="F21">
        <v>1</v>
      </c>
    </row>
    <row r="22" spans="1:7" x14ac:dyDescent="0.25">
      <c r="A22" t="s">
        <v>794</v>
      </c>
      <c r="C22">
        <v>4</v>
      </c>
      <c r="D22">
        <v>1</v>
      </c>
      <c r="E22">
        <v>11</v>
      </c>
      <c r="F22">
        <v>3</v>
      </c>
    </row>
    <row r="23" spans="1:7" x14ac:dyDescent="0.25">
      <c r="A23" t="s">
        <v>148</v>
      </c>
      <c r="C23">
        <v>4</v>
      </c>
      <c r="D23">
        <v>0</v>
      </c>
      <c r="E23">
        <v>18</v>
      </c>
      <c r="F23">
        <v>3</v>
      </c>
    </row>
    <row r="24" spans="1:7" x14ac:dyDescent="0.25">
      <c r="A24" t="s">
        <v>795</v>
      </c>
      <c r="C24">
        <v>2</v>
      </c>
      <c r="D24">
        <v>0</v>
      </c>
      <c r="E24">
        <v>11</v>
      </c>
      <c r="F24">
        <v>1</v>
      </c>
    </row>
    <row r="25" spans="1:7" x14ac:dyDescent="0.25">
      <c r="A25" t="s">
        <v>181</v>
      </c>
      <c r="C25">
        <v>1</v>
      </c>
      <c r="D25">
        <v>0</v>
      </c>
      <c r="E25">
        <v>10</v>
      </c>
      <c r="F25">
        <v>0</v>
      </c>
    </row>
    <row r="28" spans="1:7" x14ac:dyDescent="0.25">
      <c r="A28" t="s">
        <v>796</v>
      </c>
      <c r="D28" t="s">
        <v>797</v>
      </c>
      <c r="G28">
        <v>8</v>
      </c>
    </row>
    <row r="29" spans="1:7" x14ac:dyDescent="0.25">
      <c r="A29" t="s">
        <v>798</v>
      </c>
      <c r="D29" t="s">
        <v>799</v>
      </c>
      <c r="G29">
        <v>11</v>
      </c>
    </row>
    <row r="30" spans="1:7" x14ac:dyDescent="0.25">
      <c r="A30" t="s">
        <v>800</v>
      </c>
      <c r="D30" t="s">
        <v>159</v>
      </c>
      <c r="G30">
        <v>54</v>
      </c>
    </row>
    <row r="31" spans="1:7" x14ac:dyDescent="0.25">
      <c r="A31" t="s">
        <v>801</v>
      </c>
      <c r="D31" t="s">
        <v>566</v>
      </c>
      <c r="G31">
        <v>13</v>
      </c>
    </row>
    <row r="32" spans="1:7" x14ac:dyDescent="0.25">
      <c r="A32" t="s">
        <v>802</v>
      </c>
      <c r="D32" t="s">
        <v>803</v>
      </c>
      <c r="G32">
        <v>0</v>
      </c>
    </row>
    <row r="33" spans="1:7" x14ac:dyDescent="0.25">
      <c r="A33" t="s">
        <v>804</v>
      </c>
      <c r="D33" t="s">
        <v>803</v>
      </c>
      <c r="G33">
        <v>0</v>
      </c>
    </row>
    <row r="34" spans="1:7" x14ac:dyDescent="0.25">
      <c r="A34" t="s">
        <v>805</v>
      </c>
      <c r="D34" t="s">
        <v>806</v>
      </c>
      <c r="G34">
        <v>20</v>
      </c>
    </row>
    <row r="35" spans="1:7" x14ac:dyDescent="0.25">
      <c r="A35" t="s">
        <v>807</v>
      </c>
      <c r="D35" t="s">
        <v>159</v>
      </c>
      <c r="G35">
        <v>1</v>
      </c>
    </row>
    <row r="36" spans="1:7" x14ac:dyDescent="0.25">
      <c r="A36" t="s">
        <v>808</v>
      </c>
    </row>
    <row r="37" spans="1:7" x14ac:dyDescent="0.25">
      <c r="A37" t="s">
        <v>809</v>
      </c>
    </row>
    <row r="38" spans="1:7" x14ac:dyDescent="0.25">
      <c r="A38" t="s">
        <v>810</v>
      </c>
    </row>
    <row r="39" spans="1:7" x14ac:dyDescent="0.25">
      <c r="A39" t="s">
        <v>811</v>
      </c>
    </row>
    <row r="40" spans="1:7" x14ac:dyDescent="0.25">
      <c r="A40" t="s">
        <v>812</v>
      </c>
    </row>
    <row r="41" spans="1:7" x14ac:dyDescent="0.25">
      <c r="F41" t="s">
        <v>16</v>
      </c>
      <c r="G41" s="43">
        <v>13</v>
      </c>
    </row>
    <row r="42" spans="1:7" x14ac:dyDescent="0.25">
      <c r="G42">
        <f>SUM(G28:G41)</f>
        <v>120</v>
      </c>
    </row>
    <row r="43" spans="1:7" x14ac:dyDescent="0.25">
      <c r="A43" t="s">
        <v>813</v>
      </c>
    </row>
    <row r="44" spans="1:7" x14ac:dyDescent="0.25">
      <c r="A44" t="s">
        <v>89</v>
      </c>
    </row>
    <row r="45" spans="1:7" x14ac:dyDescent="0.25">
      <c r="A45" t="s">
        <v>455</v>
      </c>
      <c r="C45">
        <v>3</v>
      </c>
      <c r="D45">
        <v>0</v>
      </c>
      <c r="E45">
        <v>4</v>
      </c>
      <c r="F45">
        <v>1</v>
      </c>
    </row>
    <row r="46" spans="1:7" x14ac:dyDescent="0.25">
      <c r="A46" t="s">
        <v>460</v>
      </c>
      <c r="C46">
        <v>1</v>
      </c>
      <c r="D46">
        <v>0</v>
      </c>
      <c r="E46">
        <v>17</v>
      </c>
      <c r="F46">
        <v>0</v>
      </c>
    </row>
    <row r="47" spans="1:7" x14ac:dyDescent="0.25">
      <c r="A47" t="s">
        <v>481</v>
      </c>
      <c r="C47">
        <v>4</v>
      </c>
      <c r="D47">
        <v>0</v>
      </c>
      <c r="E47">
        <v>30</v>
      </c>
      <c r="F47">
        <v>1</v>
      </c>
    </row>
    <row r="48" spans="1:7" x14ac:dyDescent="0.25">
      <c r="A48" t="s">
        <v>520</v>
      </c>
      <c r="C48">
        <v>1</v>
      </c>
      <c r="D48">
        <v>0</v>
      </c>
      <c r="E48">
        <v>16</v>
      </c>
      <c r="F48">
        <v>0</v>
      </c>
    </row>
    <row r="49" spans="1:6" x14ac:dyDescent="0.25">
      <c r="A49" t="s">
        <v>814</v>
      </c>
      <c r="C49">
        <v>3</v>
      </c>
      <c r="D49">
        <v>1</v>
      </c>
      <c r="E49">
        <v>23</v>
      </c>
      <c r="F49">
        <v>4</v>
      </c>
    </row>
    <row r="50" spans="1:6" x14ac:dyDescent="0.25">
      <c r="A50" t="s">
        <v>368</v>
      </c>
      <c r="C50">
        <v>1</v>
      </c>
      <c r="D50">
        <v>0</v>
      </c>
      <c r="E50">
        <v>18</v>
      </c>
      <c r="F50">
        <v>0</v>
      </c>
    </row>
    <row r="51" spans="1:6" x14ac:dyDescent="0.25">
      <c r="A51" t="s">
        <v>815</v>
      </c>
      <c r="C51">
        <v>1</v>
      </c>
      <c r="D51">
        <v>0</v>
      </c>
      <c r="E51">
        <v>4</v>
      </c>
      <c r="F51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E27" sqref="E27"/>
    </sheetView>
  </sheetViews>
  <sheetFormatPr defaultRowHeight="15" x14ac:dyDescent="0.25"/>
  <sheetData>
    <row r="1" spans="1:5" x14ac:dyDescent="0.25">
      <c r="A1" t="s">
        <v>10</v>
      </c>
    </row>
    <row r="3" spans="1:5" x14ac:dyDescent="0.25">
      <c r="A3" t="s">
        <v>826</v>
      </c>
      <c r="C3" t="s">
        <v>159</v>
      </c>
      <c r="E3">
        <v>80</v>
      </c>
    </row>
    <row r="4" spans="1:5" x14ac:dyDescent="0.25">
      <c r="A4" t="s">
        <v>358</v>
      </c>
      <c r="C4" t="s">
        <v>357</v>
      </c>
      <c r="E4">
        <v>13</v>
      </c>
    </row>
    <row r="5" spans="1:5" x14ac:dyDescent="0.25">
      <c r="A5" t="s">
        <v>452</v>
      </c>
      <c r="C5" t="s">
        <v>11</v>
      </c>
      <c r="E5">
        <v>61</v>
      </c>
    </row>
    <row r="6" spans="1:5" x14ac:dyDescent="0.25">
      <c r="A6" t="s">
        <v>417</v>
      </c>
    </row>
    <row r="7" spans="1:5" x14ac:dyDescent="0.25">
      <c r="A7" t="s">
        <v>455</v>
      </c>
    </row>
    <row r="8" spans="1:5" x14ac:dyDescent="0.25">
      <c r="A8" t="s">
        <v>830</v>
      </c>
    </row>
    <row r="9" spans="1:5" x14ac:dyDescent="0.25">
      <c r="A9" t="s">
        <v>104</v>
      </c>
    </row>
    <row r="10" spans="1:5" x14ac:dyDescent="0.25">
      <c r="A10" t="s">
        <v>279</v>
      </c>
    </row>
    <row r="11" spans="1:5" x14ac:dyDescent="0.25">
      <c r="A11" t="s">
        <v>831</v>
      </c>
    </row>
    <row r="12" spans="1:5" x14ac:dyDescent="0.25">
      <c r="A12" t="s">
        <v>815</v>
      </c>
    </row>
    <row r="13" spans="1:5" x14ac:dyDescent="0.25">
      <c r="A13" t="s">
        <v>370</v>
      </c>
    </row>
    <row r="14" spans="1:5" x14ac:dyDescent="0.25">
      <c r="D14" t="s">
        <v>16</v>
      </c>
      <c r="E14" s="87">
        <v>10</v>
      </c>
    </row>
    <row r="15" spans="1:5" x14ac:dyDescent="0.25">
      <c r="E15">
        <f>SUM(E3:E14)</f>
        <v>164</v>
      </c>
    </row>
    <row r="16" spans="1:5" x14ac:dyDescent="0.25">
      <c r="A16" t="s">
        <v>838</v>
      </c>
    </row>
    <row r="17" spans="1:6" x14ac:dyDescent="0.25">
      <c r="A17" t="s">
        <v>832</v>
      </c>
    </row>
    <row r="18" spans="1:6" x14ac:dyDescent="0.25">
      <c r="A18" t="s">
        <v>89</v>
      </c>
    </row>
    <row r="20" spans="1:6" x14ac:dyDescent="0.25">
      <c r="A20" t="s">
        <v>455</v>
      </c>
      <c r="C20">
        <v>6</v>
      </c>
      <c r="D20">
        <v>4</v>
      </c>
      <c r="E20">
        <v>3</v>
      </c>
      <c r="F20">
        <v>1</v>
      </c>
    </row>
    <row r="21" spans="1:6" x14ac:dyDescent="0.25">
      <c r="A21" t="s">
        <v>370</v>
      </c>
      <c r="C21">
        <v>8</v>
      </c>
      <c r="D21">
        <v>2</v>
      </c>
      <c r="E21">
        <v>31</v>
      </c>
      <c r="F21">
        <v>0</v>
      </c>
    </row>
    <row r="22" spans="1:6" x14ac:dyDescent="0.25">
      <c r="A22" t="s">
        <v>104</v>
      </c>
      <c r="C22">
        <v>8</v>
      </c>
      <c r="D22">
        <v>1</v>
      </c>
      <c r="E22">
        <v>34</v>
      </c>
      <c r="F22">
        <v>2</v>
      </c>
    </row>
    <row r="23" spans="1:6" x14ac:dyDescent="0.25">
      <c r="A23" t="s">
        <v>279</v>
      </c>
      <c r="C23">
        <v>6</v>
      </c>
      <c r="D23">
        <v>0</v>
      </c>
      <c r="E23">
        <v>37</v>
      </c>
      <c r="F23">
        <v>1</v>
      </c>
    </row>
    <row r="24" spans="1:6" x14ac:dyDescent="0.25">
      <c r="A24" t="s">
        <v>815</v>
      </c>
      <c r="C24">
        <v>6</v>
      </c>
      <c r="D24">
        <v>0</v>
      </c>
      <c r="E24">
        <v>23</v>
      </c>
      <c r="F24">
        <v>3</v>
      </c>
    </row>
    <row r="25" spans="1:6" x14ac:dyDescent="0.25">
      <c r="A25" t="s">
        <v>827</v>
      </c>
      <c r="C25">
        <v>3</v>
      </c>
      <c r="D25">
        <v>0</v>
      </c>
      <c r="E25">
        <v>26</v>
      </c>
      <c r="F25">
        <v>2</v>
      </c>
    </row>
    <row r="27" spans="1:6" x14ac:dyDescent="0.25">
      <c r="E27">
        <f>SUM(E20:E26)</f>
        <v>154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1" workbookViewId="0">
      <selection activeCell="D5" sqref="D5"/>
    </sheetView>
  </sheetViews>
  <sheetFormatPr defaultColWidth="8.85546875" defaultRowHeight="15" x14ac:dyDescent="0.25"/>
  <cols>
    <col min="1" max="1" width="15.7109375" customWidth="1"/>
  </cols>
  <sheetData>
    <row r="1" spans="1:9" x14ac:dyDescent="0.25">
      <c r="A1" s="41" t="s">
        <v>150</v>
      </c>
    </row>
    <row r="2" spans="1:9" x14ac:dyDescent="0.25">
      <c r="A2" s="41"/>
    </row>
    <row r="3" spans="1:9" x14ac:dyDescent="0.25">
      <c r="A3" t="s">
        <v>121</v>
      </c>
      <c r="D3" t="s">
        <v>122</v>
      </c>
      <c r="H3">
        <v>1</v>
      </c>
    </row>
    <row r="4" spans="1:9" x14ac:dyDescent="0.25">
      <c r="A4" t="s">
        <v>123</v>
      </c>
      <c r="D4" t="s">
        <v>497</v>
      </c>
      <c r="H4">
        <v>0</v>
      </c>
    </row>
    <row r="5" spans="1:9" x14ac:dyDescent="0.25">
      <c r="A5" t="s">
        <v>124</v>
      </c>
      <c r="D5" t="s">
        <v>125</v>
      </c>
      <c r="H5">
        <v>15</v>
      </c>
    </row>
    <row r="6" spans="1:9" x14ac:dyDescent="0.25">
      <c r="A6" t="s">
        <v>126</v>
      </c>
      <c r="D6" t="s">
        <v>127</v>
      </c>
      <c r="H6">
        <v>76</v>
      </c>
    </row>
    <row r="7" spans="1:9" x14ac:dyDescent="0.25">
      <c r="A7" t="s">
        <v>128</v>
      </c>
      <c r="D7" t="s">
        <v>129</v>
      </c>
      <c r="H7">
        <v>6</v>
      </c>
    </row>
    <row r="8" spans="1:9" x14ac:dyDescent="0.25">
      <c r="A8" t="s">
        <v>130</v>
      </c>
      <c r="D8" t="s">
        <v>131</v>
      </c>
      <c r="H8">
        <v>5</v>
      </c>
    </row>
    <row r="9" spans="1:9" x14ac:dyDescent="0.25">
      <c r="A9" t="s">
        <v>132</v>
      </c>
      <c r="D9" t="s">
        <v>133</v>
      </c>
      <c r="H9">
        <v>8</v>
      </c>
    </row>
    <row r="10" spans="1:9" x14ac:dyDescent="0.25">
      <c r="A10" t="s">
        <v>134</v>
      </c>
      <c r="D10" t="s">
        <v>135</v>
      </c>
      <c r="H10">
        <v>15</v>
      </c>
    </row>
    <row r="11" spans="1:9" x14ac:dyDescent="0.25">
      <c r="A11" t="s">
        <v>136</v>
      </c>
      <c r="D11" t="s">
        <v>137</v>
      </c>
      <c r="H11">
        <v>7</v>
      </c>
    </row>
    <row r="12" spans="1:9" x14ac:dyDescent="0.25">
      <c r="A12" t="s">
        <v>138</v>
      </c>
      <c r="D12" t="s">
        <v>139</v>
      </c>
      <c r="H12">
        <v>11</v>
      </c>
    </row>
    <row r="13" spans="1:9" x14ac:dyDescent="0.25">
      <c r="A13" t="s">
        <v>120</v>
      </c>
      <c r="D13" t="s">
        <v>140</v>
      </c>
      <c r="H13">
        <v>2</v>
      </c>
    </row>
    <row r="14" spans="1:9" x14ac:dyDescent="0.25">
      <c r="B14" t="s">
        <v>16</v>
      </c>
      <c r="H14">
        <v>13</v>
      </c>
    </row>
    <row r="15" spans="1:9" x14ac:dyDescent="0.25">
      <c r="H15">
        <f>SUM(H3:H14)</f>
        <v>159</v>
      </c>
      <c r="I15" t="s">
        <v>214</v>
      </c>
    </row>
    <row r="19" spans="1:6" x14ac:dyDescent="0.25">
      <c r="A19" t="s">
        <v>104</v>
      </c>
      <c r="C19">
        <v>3</v>
      </c>
      <c r="D19">
        <v>0</v>
      </c>
      <c r="E19">
        <v>33</v>
      </c>
      <c r="F19">
        <v>1</v>
      </c>
    </row>
    <row r="20" spans="1:6" x14ac:dyDescent="0.25">
      <c r="A20" t="s">
        <v>147</v>
      </c>
      <c r="C20">
        <v>4</v>
      </c>
      <c r="D20">
        <v>0</v>
      </c>
      <c r="E20">
        <v>27</v>
      </c>
      <c r="F20">
        <v>0</v>
      </c>
    </row>
    <row r="21" spans="1:6" x14ac:dyDescent="0.25">
      <c r="A21" t="s">
        <v>148</v>
      </c>
      <c r="C21">
        <v>4</v>
      </c>
      <c r="D21">
        <v>0</v>
      </c>
      <c r="E21">
        <v>31</v>
      </c>
      <c r="F21">
        <v>0</v>
      </c>
    </row>
    <row r="22" spans="1:6" x14ac:dyDescent="0.25">
      <c r="A22" t="s">
        <v>103</v>
      </c>
      <c r="C22">
        <v>2</v>
      </c>
      <c r="D22">
        <v>0</v>
      </c>
      <c r="E22">
        <v>20</v>
      </c>
      <c r="F22">
        <v>0</v>
      </c>
    </row>
    <row r="23" spans="1:6" x14ac:dyDescent="0.25">
      <c r="A23" t="s">
        <v>149</v>
      </c>
      <c r="C23">
        <v>3</v>
      </c>
      <c r="D23">
        <v>0</v>
      </c>
      <c r="E23">
        <v>23</v>
      </c>
      <c r="F23">
        <v>1</v>
      </c>
    </row>
    <row r="24" spans="1:6" x14ac:dyDescent="0.25">
      <c r="A24" t="s">
        <v>102</v>
      </c>
      <c r="C24">
        <v>2.4</v>
      </c>
      <c r="D24">
        <v>0</v>
      </c>
      <c r="E24">
        <v>20</v>
      </c>
      <c r="F24">
        <v>1</v>
      </c>
    </row>
    <row r="40" spans="1:1" x14ac:dyDescent="0.25">
      <c r="A40" t="s">
        <v>144</v>
      </c>
    </row>
    <row r="41" spans="1:1" x14ac:dyDescent="0.25">
      <c r="A41" t="s">
        <v>141</v>
      </c>
    </row>
    <row r="42" spans="1:1" x14ac:dyDescent="0.25">
      <c r="A42" t="s">
        <v>142</v>
      </c>
    </row>
    <row r="43" spans="1:1" x14ac:dyDescent="0.25">
      <c r="A43" t="s">
        <v>143</v>
      </c>
    </row>
    <row r="44" spans="1:1" x14ac:dyDescent="0.25">
      <c r="A44">
        <v>71</v>
      </c>
    </row>
    <row r="45" spans="1:1" x14ac:dyDescent="0.25">
      <c r="A45" t="s">
        <v>145</v>
      </c>
    </row>
    <row r="46" spans="1:1" x14ac:dyDescent="0.25">
      <c r="A46" t="s">
        <v>146</v>
      </c>
    </row>
  </sheetData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workbookViewId="0">
      <selection activeCell="J23" sqref="J23"/>
    </sheetView>
  </sheetViews>
  <sheetFormatPr defaultRowHeight="15" x14ac:dyDescent="0.25"/>
  <sheetData>
    <row r="1" spans="1:8" x14ac:dyDescent="0.25">
      <c r="A1" t="s">
        <v>191</v>
      </c>
    </row>
    <row r="3" spans="1:8" x14ac:dyDescent="0.25">
      <c r="A3" t="s">
        <v>156</v>
      </c>
      <c r="C3" t="s">
        <v>155</v>
      </c>
      <c r="G3">
        <v>10</v>
      </c>
    </row>
    <row r="4" spans="1:8" x14ac:dyDescent="0.25">
      <c r="A4" t="s">
        <v>158</v>
      </c>
      <c r="C4" t="s">
        <v>159</v>
      </c>
      <c r="G4">
        <v>88</v>
      </c>
    </row>
    <row r="5" spans="1:8" x14ac:dyDescent="0.25">
      <c r="A5" t="s">
        <v>151</v>
      </c>
      <c r="G5" t="s">
        <v>143</v>
      </c>
    </row>
    <row r="6" spans="1:8" x14ac:dyDescent="0.25">
      <c r="A6" t="s">
        <v>182</v>
      </c>
      <c r="C6" t="s">
        <v>183</v>
      </c>
      <c r="G6">
        <v>9</v>
      </c>
    </row>
    <row r="7" spans="1:8" x14ac:dyDescent="0.25">
      <c r="A7" t="s">
        <v>185</v>
      </c>
      <c r="C7" t="s">
        <v>184</v>
      </c>
      <c r="G7">
        <v>0</v>
      </c>
    </row>
    <row r="8" spans="1:8" x14ac:dyDescent="0.25">
      <c r="A8" t="s">
        <v>186</v>
      </c>
      <c r="C8" t="s">
        <v>187</v>
      </c>
      <c r="G8">
        <v>5</v>
      </c>
    </row>
    <row r="9" spans="1:8" x14ac:dyDescent="0.25">
      <c r="A9" t="s">
        <v>188</v>
      </c>
      <c r="C9" t="s">
        <v>189</v>
      </c>
      <c r="G9">
        <v>35</v>
      </c>
    </row>
    <row r="10" spans="1:8" x14ac:dyDescent="0.25">
      <c r="A10" t="s">
        <v>190</v>
      </c>
      <c r="C10" t="s">
        <v>159</v>
      </c>
      <c r="G10">
        <v>0</v>
      </c>
    </row>
    <row r="11" spans="1:8" x14ac:dyDescent="0.25">
      <c r="A11" t="s">
        <v>152</v>
      </c>
      <c r="G11" t="s">
        <v>178</v>
      </c>
    </row>
    <row r="12" spans="1:8" x14ac:dyDescent="0.25">
      <c r="A12" t="s">
        <v>153</v>
      </c>
      <c r="G12" t="s">
        <v>178</v>
      </c>
    </row>
    <row r="13" spans="1:8" x14ac:dyDescent="0.25">
      <c r="A13" t="s">
        <v>154</v>
      </c>
      <c r="G13" t="s">
        <v>178</v>
      </c>
    </row>
    <row r="14" spans="1:8" x14ac:dyDescent="0.25">
      <c r="F14" t="s">
        <v>16</v>
      </c>
      <c r="G14">
        <v>7</v>
      </c>
    </row>
    <row r="15" spans="1:8" x14ac:dyDescent="0.25">
      <c r="G15">
        <f>SUM(G3:G14)</f>
        <v>154</v>
      </c>
      <c r="H15" t="s">
        <v>440</v>
      </c>
    </row>
    <row r="17" spans="1:6" x14ac:dyDescent="0.25">
      <c r="A17" t="s">
        <v>202</v>
      </c>
      <c r="C17">
        <v>4</v>
      </c>
      <c r="D17">
        <v>0</v>
      </c>
      <c r="E17">
        <v>17</v>
      </c>
      <c r="F17">
        <v>0</v>
      </c>
    </row>
    <row r="18" spans="1:6" x14ac:dyDescent="0.25">
      <c r="A18" t="s">
        <v>115</v>
      </c>
      <c r="C18">
        <v>6</v>
      </c>
      <c r="D18">
        <v>1</v>
      </c>
      <c r="E18">
        <v>26</v>
      </c>
      <c r="F18">
        <v>1</v>
      </c>
    </row>
    <row r="19" spans="1:6" x14ac:dyDescent="0.25">
      <c r="A19" t="s">
        <v>204</v>
      </c>
      <c r="C19">
        <v>5</v>
      </c>
      <c r="D19">
        <v>1</v>
      </c>
      <c r="E19">
        <v>31</v>
      </c>
      <c r="F19">
        <v>1</v>
      </c>
    </row>
    <row r="20" spans="1:6" x14ac:dyDescent="0.25">
      <c r="A20" t="s">
        <v>100</v>
      </c>
      <c r="C20">
        <v>10</v>
      </c>
      <c r="D20">
        <v>1</v>
      </c>
      <c r="E20">
        <v>59</v>
      </c>
      <c r="F20">
        <v>4</v>
      </c>
    </row>
    <row r="21" spans="1:6" x14ac:dyDescent="0.25">
      <c r="A21" t="s">
        <v>206</v>
      </c>
      <c r="C21">
        <v>8</v>
      </c>
      <c r="D21">
        <v>2</v>
      </c>
      <c r="E21">
        <v>16</v>
      </c>
      <c r="F21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A33" sqref="A33"/>
    </sheetView>
  </sheetViews>
  <sheetFormatPr defaultRowHeight="15" x14ac:dyDescent="0.25"/>
  <cols>
    <col min="3" max="3" width="16" customWidth="1"/>
  </cols>
  <sheetData>
    <row r="2" spans="1:6" x14ac:dyDescent="0.25">
      <c r="A2" s="41" t="s">
        <v>161</v>
      </c>
    </row>
    <row r="3" spans="1:6" x14ac:dyDescent="0.25">
      <c r="A3" s="41"/>
    </row>
    <row r="4" spans="1:6" x14ac:dyDescent="0.25">
      <c r="A4" t="s">
        <v>163</v>
      </c>
      <c r="C4" t="s">
        <v>162</v>
      </c>
      <c r="E4">
        <v>0</v>
      </c>
    </row>
    <row r="5" spans="1:6" x14ac:dyDescent="0.25">
      <c r="A5" t="s">
        <v>164</v>
      </c>
      <c r="C5" t="s">
        <v>165</v>
      </c>
      <c r="E5">
        <v>0</v>
      </c>
    </row>
    <row r="6" spans="1:6" x14ac:dyDescent="0.25">
      <c r="A6" t="s">
        <v>124</v>
      </c>
      <c r="C6" t="s">
        <v>166</v>
      </c>
      <c r="E6">
        <v>28</v>
      </c>
    </row>
    <row r="7" spans="1:6" x14ac:dyDescent="0.25">
      <c r="A7" t="s">
        <v>167</v>
      </c>
      <c r="C7" t="s">
        <v>160</v>
      </c>
      <c r="E7">
        <v>18</v>
      </c>
    </row>
    <row r="8" spans="1:6" x14ac:dyDescent="0.25">
      <c r="A8" t="s">
        <v>168</v>
      </c>
      <c r="C8" t="s">
        <v>169</v>
      </c>
      <c r="E8">
        <v>7</v>
      </c>
    </row>
    <row r="9" spans="1:6" x14ac:dyDescent="0.25">
      <c r="A9" t="s">
        <v>170</v>
      </c>
      <c r="C9" t="s">
        <v>171</v>
      </c>
      <c r="E9">
        <v>0</v>
      </c>
    </row>
    <row r="10" spans="1:6" x14ac:dyDescent="0.25">
      <c r="A10" t="s">
        <v>172</v>
      </c>
      <c r="C10" t="s">
        <v>173</v>
      </c>
      <c r="E10">
        <v>0</v>
      </c>
    </row>
    <row r="11" spans="1:6" x14ac:dyDescent="0.25">
      <c r="A11" t="s">
        <v>174</v>
      </c>
      <c r="C11" t="s">
        <v>159</v>
      </c>
      <c r="E11">
        <v>5</v>
      </c>
    </row>
    <row r="12" spans="1:6" x14ac:dyDescent="0.25">
      <c r="A12" t="s">
        <v>175</v>
      </c>
      <c r="C12" t="s">
        <v>159</v>
      </c>
      <c r="E12">
        <v>8</v>
      </c>
    </row>
    <row r="13" spans="1:6" x14ac:dyDescent="0.25">
      <c r="A13" t="s">
        <v>176</v>
      </c>
      <c r="E13" t="s">
        <v>178</v>
      </c>
    </row>
    <row r="14" spans="1:6" x14ac:dyDescent="0.25">
      <c r="A14" t="s">
        <v>177</v>
      </c>
      <c r="E14" t="s">
        <v>178</v>
      </c>
    </row>
    <row r="15" spans="1:6" x14ac:dyDescent="0.25">
      <c r="D15" t="s">
        <v>16</v>
      </c>
      <c r="E15">
        <v>11</v>
      </c>
    </row>
    <row r="16" spans="1:6" x14ac:dyDescent="0.25">
      <c r="E16">
        <f>SUM(E4:E15)</f>
        <v>77</v>
      </c>
      <c r="F16" t="s">
        <v>211</v>
      </c>
    </row>
    <row r="18" spans="1:7" x14ac:dyDescent="0.25">
      <c r="A18" t="s">
        <v>179</v>
      </c>
      <c r="D18">
        <v>2</v>
      </c>
      <c r="E18">
        <v>0</v>
      </c>
      <c r="F18">
        <v>10</v>
      </c>
      <c r="G18">
        <v>1</v>
      </c>
    </row>
    <row r="19" spans="1:7" x14ac:dyDescent="0.25">
      <c r="A19" t="s">
        <v>180</v>
      </c>
      <c r="D19">
        <v>6</v>
      </c>
      <c r="E19">
        <v>1</v>
      </c>
      <c r="F19">
        <v>30</v>
      </c>
      <c r="G19">
        <v>2</v>
      </c>
    </row>
    <row r="20" spans="1:7" x14ac:dyDescent="0.25">
      <c r="A20" t="s">
        <v>181</v>
      </c>
      <c r="D20">
        <v>5</v>
      </c>
      <c r="E20">
        <v>1</v>
      </c>
      <c r="F20">
        <v>27</v>
      </c>
      <c r="G20">
        <v>5</v>
      </c>
    </row>
    <row r="21" spans="1:7" x14ac:dyDescent="0.25">
      <c r="A21" t="s">
        <v>148</v>
      </c>
      <c r="D21">
        <v>1.1000000000000001</v>
      </c>
      <c r="E21">
        <v>0</v>
      </c>
      <c r="F21">
        <v>8</v>
      </c>
      <c r="G2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K19" sqref="K19"/>
    </sheetView>
  </sheetViews>
  <sheetFormatPr defaultRowHeight="15" x14ac:dyDescent="0.25"/>
  <cols>
    <col min="3" max="3" width="23.7109375" customWidth="1"/>
  </cols>
  <sheetData>
    <row r="1" spans="1:9" x14ac:dyDescent="0.25">
      <c r="H1" t="s">
        <v>212</v>
      </c>
    </row>
    <row r="3" spans="1:9" x14ac:dyDescent="0.25">
      <c r="A3" t="s">
        <v>257</v>
      </c>
      <c r="D3" t="s">
        <v>256</v>
      </c>
      <c r="F3">
        <v>14</v>
      </c>
      <c r="H3">
        <v>1</v>
      </c>
    </row>
    <row r="4" spans="1:9" x14ac:dyDescent="0.25">
      <c r="A4" t="s">
        <v>123</v>
      </c>
      <c r="C4" t="s">
        <v>258</v>
      </c>
      <c r="D4" t="s">
        <v>259</v>
      </c>
      <c r="F4">
        <v>54</v>
      </c>
    </row>
    <row r="5" spans="1:9" x14ac:dyDescent="0.25">
      <c r="A5" t="s">
        <v>260</v>
      </c>
      <c r="D5" t="s">
        <v>261</v>
      </c>
      <c r="F5">
        <v>65</v>
      </c>
    </row>
    <row r="6" spans="1:9" x14ac:dyDescent="0.25">
      <c r="A6" t="s">
        <v>262</v>
      </c>
      <c r="C6" t="s">
        <v>263</v>
      </c>
      <c r="D6" t="s">
        <v>261</v>
      </c>
      <c r="F6">
        <v>39</v>
      </c>
      <c r="H6">
        <v>2</v>
      </c>
      <c r="I6" t="s">
        <v>269</v>
      </c>
    </row>
    <row r="7" spans="1:9" x14ac:dyDescent="0.25">
      <c r="A7" t="s">
        <v>264</v>
      </c>
      <c r="D7" t="s">
        <v>265</v>
      </c>
      <c r="F7">
        <v>6</v>
      </c>
    </row>
    <row r="8" spans="1:9" x14ac:dyDescent="0.25">
      <c r="A8" t="s">
        <v>266</v>
      </c>
      <c r="D8" t="s">
        <v>11</v>
      </c>
      <c r="F8">
        <v>10</v>
      </c>
    </row>
    <row r="9" spans="1:9" x14ac:dyDescent="0.25">
      <c r="A9" t="s">
        <v>268</v>
      </c>
      <c r="D9" t="s">
        <v>267</v>
      </c>
      <c r="F9">
        <v>6</v>
      </c>
      <c r="H9">
        <v>1</v>
      </c>
    </row>
    <row r="10" spans="1:9" x14ac:dyDescent="0.25">
      <c r="A10" t="s">
        <v>252</v>
      </c>
    </row>
    <row r="11" spans="1:9" x14ac:dyDescent="0.25">
      <c r="A11" t="s">
        <v>253</v>
      </c>
    </row>
    <row r="12" spans="1:9" x14ac:dyDescent="0.25">
      <c r="A12" t="s">
        <v>254</v>
      </c>
    </row>
    <row r="13" spans="1:9" x14ac:dyDescent="0.25">
      <c r="A13" t="s">
        <v>255</v>
      </c>
    </row>
    <row r="14" spans="1:9" x14ac:dyDescent="0.25">
      <c r="E14" t="s">
        <v>16</v>
      </c>
      <c r="F14" s="43">
        <v>14</v>
      </c>
    </row>
    <row r="16" spans="1:9" x14ac:dyDescent="0.25">
      <c r="E16" t="s">
        <v>429</v>
      </c>
      <c r="F16">
        <f>SUM(F3:F15)</f>
        <v>208</v>
      </c>
    </row>
    <row r="19" spans="1:7" x14ac:dyDescent="0.25">
      <c r="A19" t="s">
        <v>255</v>
      </c>
      <c r="D19">
        <v>9</v>
      </c>
      <c r="E19">
        <v>1</v>
      </c>
      <c r="F19">
        <v>35</v>
      </c>
      <c r="G19">
        <v>2</v>
      </c>
    </row>
    <row r="20" spans="1:7" x14ac:dyDescent="0.25">
      <c r="A20" t="s">
        <v>252</v>
      </c>
      <c r="D20">
        <v>10</v>
      </c>
      <c r="E20">
        <v>2</v>
      </c>
      <c r="F20">
        <v>37</v>
      </c>
      <c r="G20">
        <v>1</v>
      </c>
    </row>
    <row r="21" spans="1:7" x14ac:dyDescent="0.25">
      <c r="A21" t="s">
        <v>268</v>
      </c>
      <c r="D21">
        <v>8</v>
      </c>
      <c r="E21">
        <v>0</v>
      </c>
      <c r="F21">
        <v>38</v>
      </c>
      <c r="G21">
        <v>3</v>
      </c>
    </row>
    <row r="22" spans="1:7" x14ac:dyDescent="0.25">
      <c r="A22" t="s">
        <v>266</v>
      </c>
      <c r="D22">
        <v>4</v>
      </c>
      <c r="E22">
        <v>0</v>
      </c>
      <c r="F22">
        <v>32</v>
      </c>
      <c r="G22">
        <v>2</v>
      </c>
    </row>
    <row r="23" spans="1:7" x14ac:dyDescent="0.25">
      <c r="A23" t="s">
        <v>253</v>
      </c>
      <c r="D23">
        <v>10</v>
      </c>
      <c r="E23">
        <v>1</v>
      </c>
      <c r="F23">
        <v>43</v>
      </c>
      <c r="G23">
        <v>2</v>
      </c>
    </row>
    <row r="24" spans="1:7" x14ac:dyDescent="0.25">
      <c r="A24" t="s">
        <v>254</v>
      </c>
      <c r="D24">
        <v>4</v>
      </c>
      <c r="E24">
        <v>0</v>
      </c>
      <c r="F24">
        <v>10</v>
      </c>
      <c r="G24">
        <v>0</v>
      </c>
    </row>
    <row r="27" spans="1:7" x14ac:dyDescent="0.25">
      <c r="A27" s="41" t="s">
        <v>430</v>
      </c>
    </row>
    <row r="28" spans="1:7" x14ac:dyDescent="0.25">
      <c r="A28" t="s">
        <v>498</v>
      </c>
      <c r="C28" t="s">
        <v>499</v>
      </c>
      <c r="E28">
        <v>28</v>
      </c>
    </row>
    <row r="29" spans="1:7" x14ac:dyDescent="0.25">
      <c r="A29" t="s">
        <v>500</v>
      </c>
      <c r="C29" t="s">
        <v>501</v>
      </c>
      <c r="E29">
        <v>20</v>
      </c>
    </row>
    <row r="30" spans="1:7" x14ac:dyDescent="0.25">
      <c r="A30" t="s">
        <v>502</v>
      </c>
      <c r="C30" t="s">
        <v>503</v>
      </c>
      <c r="E30">
        <v>54</v>
      </c>
    </row>
    <row r="31" spans="1:7" x14ac:dyDescent="0.25">
      <c r="A31" t="s">
        <v>291</v>
      </c>
      <c r="C31" t="s">
        <v>504</v>
      </c>
      <c r="E31">
        <v>7</v>
      </c>
    </row>
    <row r="32" spans="1:7" x14ac:dyDescent="0.25">
      <c r="A32" t="s">
        <v>505</v>
      </c>
      <c r="C32" t="s">
        <v>506</v>
      </c>
      <c r="E32">
        <v>8</v>
      </c>
    </row>
    <row r="33" spans="1:6" x14ac:dyDescent="0.25">
      <c r="A33" t="s">
        <v>507</v>
      </c>
      <c r="C33" t="s">
        <v>508</v>
      </c>
      <c r="E33">
        <v>12</v>
      </c>
    </row>
    <row r="34" spans="1:6" x14ac:dyDescent="0.25">
      <c r="A34" t="s">
        <v>509</v>
      </c>
      <c r="C34" t="s">
        <v>137</v>
      </c>
      <c r="E34">
        <v>40</v>
      </c>
    </row>
    <row r="35" spans="1:6" x14ac:dyDescent="0.25">
      <c r="A35" t="s">
        <v>510</v>
      </c>
      <c r="C35" t="s">
        <v>499</v>
      </c>
      <c r="E35">
        <v>16</v>
      </c>
    </row>
    <row r="36" spans="1:6" x14ac:dyDescent="0.25">
      <c r="A36" t="s">
        <v>511</v>
      </c>
      <c r="C36" t="s">
        <v>512</v>
      </c>
      <c r="E36">
        <v>1</v>
      </c>
    </row>
    <row r="37" spans="1:6" x14ac:dyDescent="0.25">
      <c r="A37" t="s">
        <v>513</v>
      </c>
      <c r="C37" t="s">
        <v>159</v>
      </c>
      <c r="E37">
        <v>1</v>
      </c>
    </row>
    <row r="39" spans="1:6" x14ac:dyDescent="0.25">
      <c r="D39" t="s">
        <v>16</v>
      </c>
      <c r="E39">
        <v>18</v>
      </c>
    </row>
    <row r="40" spans="1:6" x14ac:dyDescent="0.25">
      <c r="E40">
        <f>SUM(E28:E39)</f>
        <v>205</v>
      </c>
      <c r="F40" t="s">
        <v>514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H15" sqref="H15"/>
    </sheetView>
  </sheetViews>
  <sheetFormatPr defaultRowHeight="15" x14ac:dyDescent="0.25"/>
  <cols>
    <col min="2" max="2" width="20" customWidth="1"/>
    <col min="6" max="6" width="11.140625" customWidth="1"/>
  </cols>
  <sheetData>
    <row r="1" spans="1:8" x14ac:dyDescent="0.25">
      <c r="A1" s="41" t="s">
        <v>10</v>
      </c>
    </row>
    <row r="2" spans="1:8" x14ac:dyDescent="0.25">
      <c r="A2" t="s">
        <v>114</v>
      </c>
      <c r="B2" t="s">
        <v>218</v>
      </c>
      <c r="C2" s="42"/>
      <c r="D2" t="s">
        <v>219</v>
      </c>
      <c r="E2" t="s">
        <v>220</v>
      </c>
      <c r="F2" t="s">
        <v>221</v>
      </c>
      <c r="G2">
        <v>17</v>
      </c>
    </row>
    <row r="3" spans="1:8" x14ac:dyDescent="0.25">
      <c r="A3" t="s">
        <v>216</v>
      </c>
      <c r="B3" t="s">
        <v>215</v>
      </c>
      <c r="C3" t="s">
        <v>222</v>
      </c>
      <c r="D3" t="s">
        <v>223</v>
      </c>
      <c r="E3" t="s">
        <v>224</v>
      </c>
      <c r="F3" t="s">
        <v>225</v>
      </c>
      <c r="G3">
        <v>30</v>
      </c>
    </row>
    <row r="4" spans="1:8" x14ac:dyDescent="0.25">
      <c r="A4" t="s">
        <v>75</v>
      </c>
      <c r="B4" t="s">
        <v>227</v>
      </c>
      <c r="D4" t="s">
        <v>219</v>
      </c>
      <c r="E4" t="s">
        <v>220</v>
      </c>
      <c r="F4" t="s">
        <v>221</v>
      </c>
      <c r="G4">
        <v>4</v>
      </c>
    </row>
    <row r="5" spans="1:8" x14ac:dyDescent="0.25">
      <c r="A5" t="s">
        <v>77</v>
      </c>
      <c r="B5" t="s">
        <v>76</v>
      </c>
      <c r="D5" t="s">
        <v>219</v>
      </c>
      <c r="E5" t="s">
        <v>220</v>
      </c>
      <c r="F5" t="s">
        <v>221</v>
      </c>
      <c r="G5">
        <v>0</v>
      </c>
    </row>
    <row r="6" spans="1:8" x14ac:dyDescent="0.25">
      <c r="A6" t="s">
        <v>112</v>
      </c>
      <c r="B6" t="s">
        <v>228</v>
      </c>
      <c r="D6" t="s">
        <v>219</v>
      </c>
      <c r="E6" t="s">
        <v>220</v>
      </c>
      <c r="F6" t="s">
        <v>221</v>
      </c>
      <c r="G6">
        <v>1</v>
      </c>
    </row>
    <row r="7" spans="1:8" x14ac:dyDescent="0.25">
      <c r="A7" t="s">
        <v>240</v>
      </c>
      <c r="B7" t="s">
        <v>229</v>
      </c>
      <c r="D7" t="s">
        <v>230</v>
      </c>
      <c r="E7" t="s">
        <v>3</v>
      </c>
      <c r="F7" t="s">
        <v>231</v>
      </c>
      <c r="G7">
        <v>0</v>
      </c>
    </row>
    <row r="8" spans="1:8" x14ac:dyDescent="0.25">
      <c r="A8" t="s">
        <v>75</v>
      </c>
      <c r="B8" t="s">
        <v>84</v>
      </c>
      <c r="C8" t="s">
        <v>222</v>
      </c>
      <c r="D8" t="s">
        <v>241</v>
      </c>
      <c r="E8" t="s">
        <v>232</v>
      </c>
      <c r="F8" t="s">
        <v>234</v>
      </c>
      <c r="G8">
        <v>2</v>
      </c>
    </row>
    <row r="9" spans="1:8" x14ac:dyDescent="0.25">
      <c r="A9" t="s">
        <v>99</v>
      </c>
      <c r="B9" t="s">
        <v>235</v>
      </c>
      <c r="D9" s="42" t="s">
        <v>159</v>
      </c>
      <c r="G9">
        <v>1</v>
      </c>
    </row>
    <row r="10" spans="1:8" x14ac:dyDescent="0.25">
      <c r="A10" t="s">
        <v>239</v>
      </c>
      <c r="B10" t="s">
        <v>236</v>
      </c>
      <c r="C10" t="s">
        <v>222</v>
      </c>
      <c r="D10" t="s">
        <v>223</v>
      </c>
      <c r="E10" t="s">
        <v>237</v>
      </c>
      <c r="F10" t="s">
        <v>238</v>
      </c>
      <c r="G10">
        <v>0</v>
      </c>
    </row>
    <row r="12" spans="1:8" x14ac:dyDescent="0.25">
      <c r="F12" t="s">
        <v>16</v>
      </c>
      <c r="G12">
        <v>8</v>
      </c>
    </row>
    <row r="13" spans="1:8" x14ac:dyDescent="0.25">
      <c r="G13" s="43"/>
    </row>
    <row r="14" spans="1:8" x14ac:dyDescent="0.25">
      <c r="D14" s="42"/>
      <c r="E14" t="s">
        <v>242</v>
      </c>
      <c r="G14">
        <f>SUM(G2:G13)</f>
        <v>63</v>
      </c>
      <c r="H14" t="s">
        <v>573</v>
      </c>
    </row>
    <row r="15" spans="1:8" x14ac:dyDescent="0.25">
      <c r="A15" s="42"/>
    </row>
    <row r="16" spans="1:8" x14ac:dyDescent="0.25">
      <c r="A16" s="41" t="s">
        <v>89</v>
      </c>
    </row>
    <row r="17" spans="1:7" x14ac:dyDescent="0.25">
      <c r="A17" t="s">
        <v>99</v>
      </c>
      <c r="B17" t="s">
        <v>235</v>
      </c>
      <c r="C17">
        <v>8</v>
      </c>
      <c r="D17">
        <v>3</v>
      </c>
      <c r="E17">
        <v>29</v>
      </c>
      <c r="F17">
        <v>0</v>
      </c>
    </row>
    <row r="18" spans="1:7" x14ac:dyDescent="0.25">
      <c r="A18" t="s">
        <v>240</v>
      </c>
      <c r="B18" t="s">
        <v>229</v>
      </c>
      <c r="C18">
        <v>9</v>
      </c>
      <c r="D18">
        <v>1</v>
      </c>
      <c r="E18">
        <v>38</v>
      </c>
      <c r="F18">
        <v>1</v>
      </c>
    </row>
    <row r="19" spans="1:7" x14ac:dyDescent="0.25">
      <c r="A19" t="s">
        <v>75</v>
      </c>
      <c r="B19" t="s">
        <v>84</v>
      </c>
      <c r="C19">
        <v>12</v>
      </c>
      <c r="D19">
        <v>1</v>
      </c>
      <c r="E19">
        <v>71</v>
      </c>
      <c r="F19">
        <v>4</v>
      </c>
    </row>
    <row r="20" spans="1:7" x14ac:dyDescent="0.25">
      <c r="A20" t="s">
        <v>239</v>
      </c>
      <c r="B20" t="s">
        <v>236</v>
      </c>
      <c r="C20">
        <v>11</v>
      </c>
      <c r="D20">
        <v>0</v>
      </c>
      <c r="E20">
        <v>40</v>
      </c>
      <c r="F20">
        <v>1</v>
      </c>
    </row>
    <row r="22" spans="1:7" x14ac:dyDescent="0.25">
      <c r="A22" s="41" t="s">
        <v>431</v>
      </c>
    </row>
    <row r="23" spans="1:7" x14ac:dyDescent="0.25">
      <c r="A23" t="s">
        <v>243</v>
      </c>
      <c r="B23" t="s">
        <v>244</v>
      </c>
      <c r="C23" t="s">
        <v>638</v>
      </c>
      <c r="F23" t="s">
        <v>84</v>
      </c>
      <c r="G23">
        <v>56</v>
      </c>
    </row>
    <row r="24" spans="1:7" x14ac:dyDescent="0.25">
      <c r="A24" t="s">
        <v>233</v>
      </c>
      <c r="B24" t="s">
        <v>234</v>
      </c>
      <c r="C24" t="s">
        <v>230</v>
      </c>
      <c r="F24" t="s">
        <v>229</v>
      </c>
      <c r="G24">
        <v>29</v>
      </c>
    </row>
    <row r="25" spans="1:7" x14ac:dyDescent="0.25">
      <c r="A25" t="s">
        <v>3</v>
      </c>
      <c r="B25" t="s">
        <v>232</v>
      </c>
      <c r="C25" t="s">
        <v>219</v>
      </c>
      <c r="F25" t="s">
        <v>84</v>
      </c>
      <c r="G25">
        <v>29</v>
      </c>
    </row>
    <row r="26" spans="1:7" x14ac:dyDescent="0.25">
      <c r="A26" t="s">
        <v>245</v>
      </c>
      <c r="B26" t="s">
        <v>246</v>
      </c>
      <c r="C26" t="s">
        <v>219</v>
      </c>
      <c r="F26" t="s">
        <v>84</v>
      </c>
      <c r="G26">
        <v>19</v>
      </c>
    </row>
    <row r="27" spans="1:7" x14ac:dyDescent="0.25">
      <c r="A27" t="s">
        <v>3</v>
      </c>
      <c r="B27" t="s">
        <v>231</v>
      </c>
      <c r="C27" t="s">
        <v>219</v>
      </c>
      <c r="F27" t="s">
        <v>236</v>
      </c>
      <c r="G27">
        <v>3</v>
      </c>
    </row>
    <row r="28" spans="1:7" x14ac:dyDescent="0.25">
      <c r="A28" t="s">
        <v>223</v>
      </c>
      <c r="B28" t="s">
        <v>639</v>
      </c>
      <c r="C28" t="s">
        <v>18</v>
      </c>
      <c r="F28" t="s">
        <v>84</v>
      </c>
      <c r="G28">
        <v>10</v>
      </c>
    </row>
    <row r="29" spans="1:7" x14ac:dyDescent="0.25">
      <c r="A29" t="s">
        <v>247</v>
      </c>
      <c r="B29" t="s">
        <v>248</v>
      </c>
      <c r="C29" t="s">
        <v>640</v>
      </c>
      <c r="D29" s="42"/>
      <c r="G29">
        <v>20</v>
      </c>
    </row>
    <row r="30" spans="1:7" x14ac:dyDescent="0.25">
      <c r="A30" t="s">
        <v>220</v>
      </c>
      <c r="B30" t="s">
        <v>221</v>
      </c>
      <c r="C30" t="s">
        <v>640</v>
      </c>
      <c r="G30">
        <v>10</v>
      </c>
    </row>
    <row r="32" spans="1:7" x14ac:dyDescent="0.25">
      <c r="F32" t="s">
        <v>16</v>
      </c>
      <c r="G32" s="43">
        <v>7</v>
      </c>
    </row>
    <row r="33" spans="1:8" x14ac:dyDescent="0.25">
      <c r="G33">
        <f>SUM(G23:G32)</f>
        <v>183</v>
      </c>
      <c r="H33" t="s">
        <v>552</v>
      </c>
    </row>
    <row r="35" spans="1:8" x14ac:dyDescent="0.25">
      <c r="D35" s="42"/>
    </row>
    <row r="36" spans="1:8" x14ac:dyDescent="0.25">
      <c r="A36" s="42"/>
    </row>
    <row r="41" spans="1:8" x14ac:dyDescent="0.25">
      <c r="D41" s="42"/>
    </row>
    <row r="42" spans="1:8" x14ac:dyDescent="0.25">
      <c r="A42" s="42"/>
    </row>
    <row r="47" spans="1:8" x14ac:dyDescent="0.25">
      <c r="D47" s="42"/>
    </row>
    <row r="48" spans="1:8" x14ac:dyDescent="0.25">
      <c r="A48" s="42"/>
    </row>
    <row r="53" spans="1:4" x14ac:dyDescent="0.25">
      <c r="A53" s="42"/>
    </row>
    <row r="58" spans="1:4" x14ac:dyDescent="0.25">
      <c r="D58" s="42"/>
    </row>
    <row r="59" spans="1:4" x14ac:dyDescent="0.25">
      <c r="A59" s="42"/>
    </row>
    <row r="64" spans="1:4" x14ac:dyDescent="0.25">
      <c r="D64" s="42"/>
    </row>
    <row r="65" spans="1:1" x14ac:dyDescent="0.25">
      <c r="A65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29" sqref="G29"/>
    </sheetView>
  </sheetViews>
  <sheetFormatPr defaultRowHeight="15" x14ac:dyDescent="0.25"/>
  <sheetData>
    <row r="1" spans="1:5" x14ac:dyDescent="0.25">
      <c r="A1" s="41" t="s">
        <v>839</v>
      </c>
    </row>
    <row r="2" spans="1:5" x14ac:dyDescent="0.25">
      <c r="A2" t="s">
        <v>840</v>
      </c>
    </row>
    <row r="3" spans="1:5" x14ac:dyDescent="0.25">
      <c r="A3" t="s">
        <v>841</v>
      </c>
      <c r="D3">
        <v>3</v>
      </c>
    </row>
    <row r="4" spans="1:5" x14ac:dyDescent="0.25">
      <c r="A4" t="s">
        <v>842</v>
      </c>
      <c r="D4">
        <v>0</v>
      </c>
    </row>
    <row r="5" spans="1:5" x14ac:dyDescent="0.25">
      <c r="A5" t="s">
        <v>843</v>
      </c>
      <c r="D5">
        <v>38</v>
      </c>
    </row>
    <row r="6" spans="1:5" x14ac:dyDescent="0.25">
      <c r="A6" t="s">
        <v>844</v>
      </c>
      <c r="D6">
        <v>0</v>
      </c>
    </row>
    <row r="7" spans="1:5" x14ac:dyDescent="0.25">
      <c r="A7" t="s">
        <v>845</v>
      </c>
      <c r="D7">
        <v>10</v>
      </c>
    </row>
    <row r="8" spans="1:5" x14ac:dyDescent="0.25">
      <c r="A8" t="s">
        <v>846</v>
      </c>
      <c r="D8">
        <v>0</v>
      </c>
    </row>
    <row r="9" spans="1:5" x14ac:dyDescent="0.25">
      <c r="A9" t="s">
        <v>847</v>
      </c>
      <c r="D9">
        <v>67</v>
      </c>
    </row>
    <row r="10" spans="1:5" x14ac:dyDescent="0.25">
      <c r="A10" t="s">
        <v>848</v>
      </c>
      <c r="D10">
        <v>9</v>
      </c>
    </row>
    <row r="11" spans="1:5" x14ac:dyDescent="0.25">
      <c r="A11" t="s">
        <v>849</v>
      </c>
      <c r="D11">
        <v>0</v>
      </c>
    </row>
    <row r="12" spans="1:5" x14ac:dyDescent="0.25">
      <c r="A12" t="s">
        <v>850</v>
      </c>
      <c r="D12">
        <v>7</v>
      </c>
      <c r="E12" t="s">
        <v>640</v>
      </c>
    </row>
    <row r="13" spans="1:5" x14ac:dyDescent="0.25">
      <c r="A13" t="s">
        <v>851</v>
      </c>
      <c r="D13">
        <v>17</v>
      </c>
      <c r="E13" t="s">
        <v>866</v>
      </c>
    </row>
    <row r="14" spans="1:5" x14ac:dyDescent="0.25">
      <c r="A14" t="s">
        <v>852</v>
      </c>
    </row>
    <row r="15" spans="1:5" x14ac:dyDescent="0.25">
      <c r="A15" t="s">
        <v>853</v>
      </c>
    </row>
    <row r="16" spans="1:5" x14ac:dyDescent="0.25">
      <c r="A16" t="s">
        <v>854</v>
      </c>
    </row>
    <row r="18" spans="1:7" x14ac:dyDescent="0.25">
      <c r="A18" t="s">
        <v>855</v>
      </c>
    </row>
    <row r="19" spans="1:7" x14ac:dyDescent="0.25">
      <c r="A19" t="s">
        <v>856</v>
      </c>
    </row>
    <row r="20" spans="1:7" x14ac:dyDescent="0.25">
      <c r="A20" t="s">
        <v>857</v>
      </c>
    </row>
    <row r="22" spans="1:7" x14ac:dyDescent="0.25">
      <c r="A22" t="s">
        <v>858</v>
      </c>
      <c r="D22">
        <v>6</v>
      </c>
      <c r="E22">
        <v>0</v>
      </c>
      <c r="F22">
        <v>39</v>
      </c>
      <c r="G22">
        <v>2</v>
      </c>
    </row>
    <row r="23" spans="1:7" x14ac:dyDescent="0.25">
      <c r="A23" t="s">
        <v>859</v>
      </c>
      <c r="D23">
        <v>6</v>
      </c>
      <c r="E23">
        <v>0</v>
      </c>
      <c r="F23">
        <v>27</v>
      </c>
      <c r="G23">
        <v>3</v>
      </c>
    </row>
    <row r="24" spans="1:7" x14ac:dyDescent="0.25">
      <c r="A24" t="s">
        <v>860</v>
      </c>
      <c r="D24">
        <v>4</v>
      </c>
      <c r="E24">
        <v>1</v>
      </c>
      <c r="F24">
        <v>15</v>
      </c>
      <c r="G24">
        <v>0</v>
      </c>
    </row>
    <row r="25" spans="1:7" x14ac:dyDescent="0.25">
      <c r="A25" t="s">
        <v>861</v>
      </c>
      <c r="D25">
        <v>3</v>
      </c>
      <c r="E25">
        <v>0</v>
      </c>
      <c r="F25">
        <v>16</v>
      </c>
      <c r="G25">
        <v>0</v>
      </c>
    </row>
    <row r="26" spans="1:7" x14ac:dyDescent="0.25">
      <c r="A26" t="s">
        <v>862</v>
      </c>
      <c r="D26">
        <v>5</v>
      </c>
      <c r="E26">
        <v>0</v>
      </c>
      <c r="F26">
        <v>40</v>
      </c>
      <c r="G26">
        <v>1</v>
      </c>
    </row>
    <row r="27" spans="1:7" x14ac:dyDescent="0.25">
      <c r="A27" t="s">
        <v>863</v>
      </c>
      <c r="D27">
        <v>2</v>
      </c>
      <c r="E27">
        <v>0</v>
      </c>
      <c r="F27">
        <v>29</v>
      </c>
      <c r="G27">
        <v>0</v>
      </c>
    </row>
    <row r="28" spans="1:7" x14ac:dyDescent="0.25">
      <c r="A28" t="s">
        <v>864</v>
      </c>
      <c r="D28">
        <v>1</v>
      </c>
      <c r="E28">
        <v>0</v>
      </c>
      <c r="F28">
        <v>6</v>
      </c>
      <c r="G28">
        <v>0</v>
      </c>
    </row>
    <row r="30" spans="1:7" x14ac:dyDescent="0.25">
      <c r="A30" t="s">
        <v>865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opLeftCell="A10" workbookViewId="0">
      <selection activeCell="K18" sqref="K18"/>
    </sheetView>
  </sheetViews>
  <sheetFormatPr defaultRowHeight="15" x14ac:dyDescent="0.25"/>
  <cols>
    <col min="5" max="5" width="12" customWidth="1"/>
  </cols>
  <sheetData>
    <row r="2" spans="1:6" x14ac:dyDescent="0.25">
      <c r="A2" t="s">
        <v>286</v>
      </c>
      <c r="C2" t="s">
        <v>287</v>
      </c>
      <c r="F2">
        <v>21</v>
      </c>
    </row>
    <row r="3" spans="1:6" x14ac:dyDescent="0.25">
      <c r="A3" t="s">
        <v>288</v>
      </c>
      <c r="C3" t="s">
        <v>289</v>
      </c>
      <c r="F3">
        <v>39</v>
      </c>
    </row>
    <row r="4" spans="1:6" x14ac:dyDescent="0.25">
      <c r="A4" t="s">
        <v>278</v>
      </c>
      <c r="C4" t="s">
        <v>290</v>
      </c>
      <c r="F4">
        <v>91</v>
      </c>
    </row>
    <row r="5" spans="1:6" x14ac:dyDescent="0.25">
      <c r="A5" t="s">
        <v>291</v>
      </c>
      <c r="C5" t="s">
        <v>292</v>
      </c>
      <c r="F5">
        <v>20</v>
      </c>
    </row>
    <row r="6" spans="1:6" x14ac:dyDescent="0.25">
      <c r="A6" t="s">
        <v>293</v>
      </c>
      <c r="C6" t="s">
        <v>290</v>
      </c>
      <c r="F6">
        <v>81</v>
      </c>
    </row>
    <row r="7" spans="1:6" x14ac:dyDescent="0.25">
      <c r="A7" t="s">
        <v>279</v>
      </c>
    </row>
    <row r="8" spans="1:6" x14ac:dyDescent="0.25">
      <c r="A8" t="s">
        <v>298</v>
      </c>
    </row>
    <row r="9" spans="1:6" x14ac:dyDescent="0.25">
      <c r="A9" t="s">
        <v>299</v>
      </c>
    </row>
    <row r="10" spans="1:6" x14ac:dyDescent="0.25">
      <c r="A10" t="s">
        <v>300</v>
      </c>
    </row>
    <row r="11" spans="1:6" x14ac:dyDescent="0.25">
      <c r="A11" t="s">
        <v>301</v>
      </c>
    </row>
    <row r="12" spans="1:6" x14ac:dyDescent="0.25">
      <c r="A12" t="s">
        <v>312</v>
      </c>
    </row>
    <row r="14" spans="1:6" x14ac:dyDescent="0.25">
      <c r="E14" t="s">
        <v>16</v>
      </c>
      <c r="F14" s="43">
        <v>37</v>
      </c>
    </row>
    <row r="16" spans="1:6" x14ac:dyDescent="0.25">
      <c r="E16" t="s">
        <v>294</v>
      </c>
      <c r="F16">
        <f>SUM(F2:F15)</f>
        <v>289</v>
      </c>
    </row>
    <row r="19" spans="1:7" x14ac:dyDescent="0.25">
      <c r="A19" s="44" t="s">
        <v>302</v>
      </c>
      <c r="D19">
        <v>10</v>
      </c>
      <c r="E19">
        <v>0</v>
      </c>
      <c r="F19">
        <v>64</v>
      </c>
      <c r="G19">
        <v>1</v>
      </c>
    </row>
    <row r="20" spans="1:7" x14ac:dyDescent="0.25">
      <c r="A20" s="44" t="s">
        <v>303</v>
      </c>
      <c r="D20">
        <v>8</v>
      </c>
      <c r="E20">
        <v>0</v>
      </c>
      <c r="F20">
        <v>44</v>
      </c>
      <c r="G20">
        <v>2</v>
      </c>
    </row>
    <row r="21" spans="1:7" x14ac:dyDescent="0.25">
      <c r="A21" s="44" t="s">
        <v>304</v>
      </c>
      <c r="D21">
        <v>10</v>
      </c>
      <c r="E21">
        <v>0</v>
      </c>
      <c r="F21">
        <v>57</v>
      </c>
      <c r="G21">
        <v>2</v>
      </c>
    </row>
    <row r="22" spans="1:7" x14ac:dyDescent="0.25">
      <c r="A22" s="44" t="s">
        <v>305</v>
      </c>
      <c r="D22">
        <v>8</v>
      </c>
      <c r="E22">
        <v>1</v>
      </c>
      <c r="F22">
        <v>20</v>
      </c>
      <c r="G22">
        <v>0</v>
      </c>
    </row>
    <row r="23" spans="1:7" x14ac:dyDescent="0.25">
      <c r="A23" s="44" t="s">
        <v>306</v>
      </c>
      <c r="D23">
        <v>7</v>
      </c>
      <c r="E23">
        <v>0</v>
      </c>
      <c r="F23">
        <v>52</v>
      </c>
      <c r="G23">
        <v>0</v>
      </c>
    </row>
    <row r="24" spans="1:7" x14ac:dyDescent="0.25">
      <c r="A24" s="44" t="s">
        <v>288</v>
      </c>
      <c r="D24">
        <v>4</v>
      </c>
      <c r="E24">
        <v>0</v>
      </c>
      <c r="F24">
        <v>16</v>
      </c>
      <c r="G24">
        <v>0</v>
      </c>
    </row>
    <row r="25" spans="1:7" x14ac:dyDescent="0.25">
      <c r="A25" s="44" t="s">
        <v>307</v>
      </c>
      <c r="D25">
        <v>3</v>
      </c>
      <c r="E25">
        <v>0</v>
      </c>
      <c r="F25">
        <v>35</v>
      </c>
      <c r="G25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Averages</vt:lpstr>
      <vt:lpstr>Hartley W</vt:lpstr>
      <vt:lpstr>Harefield</vt:lpstr>
      <vt:lpstr>Broadhalfpenny</vt:lpstr>
      <vt:lpstr>Wimbledon</vt:lpstr>
      <vt:lpstr>HAC</vt:lpstr>
      <vt:lpstr>Hampshire Hogs</vt:lpstr>
      <vt:lpstr>Ibiza</vt:lpstr>
      <vt:lpstr>Wiltshire Q</vt:lpstr>
      <vt:lpstr>4 Elms</vt:lpstr>
      <vt:lpstr>Ripley</vt:lpstr>
      <vt:lpstr>Hagley</vt:lpstr>
      <vt:lpstr>Sheet3</vt:lpstr>
      <vt:lpstr>Hurlingham</vt:lpstr>
      <vt:lpstr>Goodwood</vt:lpstr>
      <vt:lpstr>Royal Household</vt:lpstr>
      <vt:lpstr>Oxford Downs</vt:lpstr>
      <vt:lpstr>Idlers</vt:lpstr>
      <vt:lpstr>Grannies</vt:lpstr>
      <vt:lpstr>Richmond</vt:lpstr>
      <vt:lpstr>Nth v Sth</vt:lpstr>
      <vt:lpstr>Swinbrook</vt:lpstr>
      <vt:lpstr>'Hartley W'!Print_Area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mconway</dc:creator>
  <cp:lastModifiedBy>Gerard Walsh</cp:lastModifiedBy>
  <cp:lastPrinted>2016-07-25T15:49:56Z</cp:lastPrinted>
  <dcterms:created xsi:type="dcterms:W3CDTF">2013-07-22T08:47:26Z</dcterms:created>
  <dcterms:modified xsi:type="dcterms:W3CDTF">2018-04-03T09:22:25Z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SensitivityLevel">
    <vt:lpwstr>3NS-20</vt:lpwstr>
  </property>
  <property fmtid="{D5CDD505-2E9C-101B-9397-08002B2CF9AE}" pid="3" name="DocumentPath">
    <vt:lpwstr>F:\LNZCC2016 Combined stats October.xlsx</vt:lpwstr>
  </property>
  <property fmtid="{D5CDD505-2E9C-101B-9397-08002B2CF9AE}" pid="4" name="xNTACLog">
    <vt:lpwstr>3NS-20201804031022Sgcw3;3NS-20201804031012Agcw3;3NS-20201610241336Agcw3</vt:lpwstr>
  </property>
  <property fmtid="{D5CDD505-2E9C-101B-9397-08002B2CF9AE}" pid="5" name="xNTACLog1">
    <vt:lpwstr>3NS-20201610241336Agcw3;;3NS-20201804031022Sgcw3</vt:lpwstr>
  </property>
</Properties>
</file>